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05" yWindow="-105" windowWidth="19440" windowHeight="12450"/>
  </bookViews>
  <sheets>
    <sheet name="Смета" sheetId="1" r:id="rId1"/>
  </sheets>
  <definedNames>
    <definedName name="a">#REF!</definedName>
    <definedName name="hhh">#REF!</definedName>
    <definedName name="k">#REF!</definedName>
    <definedName name="вав">#REF!</definedName>
    <definedName name="ввввввв">#REF!</definedName>
    <definedName name="жироуловитель">#REF!</definedName>
    <definedName name="й">#REF!</definedName>
    <definedName name="йййй">#REF!</definedName>
    <definedName name="_xlnm.Print_Area" localSheetId="0">Смета!$A$1:$F$569</definedName>
    <definedName name="ОтделкаКС">#REF!</definedName>
    <definedName name="р">#REF!</definedName>
    <definedName name="ссс">#REF!</definedName>
    <definedName name="ст">#REF!</definedName>
    <definedName name="уапр">#REF!</definedName>
    <definedName name="ф">#REF!</definedName>
    <definedName name="ф15">#REF!</definedName>
    <definedName name="ф17">#REF!</definedName>
    <definedName name="я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5" i="1" l="1"/>
  <c r="G376" i="1"/>
  <c r="G385" i="1"/>
  <c r="G517" i="1"/>
  <c r="I485" i="1"/>
  <c r="H453" i="1"/>
  <c r="I453" i="1"/>
  <c r="H454" i="1"/>
  <c r="I454" i="1" s="1"/>
  <c r="H455" i="1"/>
  <c r="I455" i="1"/>
  <c r="H456" i="1"/>
  <c r="I456" i="1" s="1"/>
  <c r="H457" i="1"/>
  <c r="I457" i="1" s="1"/>
  <c r="H458" i="1"/>
  <c r="I458" i="1" s="1"/>
  <c r="H459" i="1"/>
  <c r="I459" i="1"/>
  <c r="H452" i="1"/>
  <c r="I452" i="1" s="1"/>
  <c r="H445" i="1"/>
  <c r="I445" i="1" s="1"/>
  <c r="H441" i="1"/>
  <c r="I441" i="1" s="1"/>
  <c r="H440" i="1"/>
  <c r="I440" i="1" s="1"/>
  <c r="H439" i="1"/>
  <c r="I439" i="1" s="1"/>
  <c r="I434" i="1"/>
  <c r="I431" i="1"/>
  <c r="I432" i="1"/>
  <c r="I430" i="1"/>
  <c r="H434" i="1"/>
  <c r="H432" i="1"/>
  <c r="H431" i="1"/>
  <c r="H430" i="1"/>
  <c r="G398" i="1"/>
  <c r="J485" i="1" l="1"/>
  <c r="H195" i="1"/>
  <c r="H194" i="1"/>
  <c r="E215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5" i="1"/>
  <c r="E67" i="1"/>
  <c r="E68" i="1"/>
  <c r="E69" i="1"/>
  <c r="E70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90" i="1"/>
  <c r="E192" i="1"/>
  <c r="E194" i="1"/>
  <c r="E195" i="1"/>
  <c r="E198" i="1"/>
  <c r="E199" i="1"/>
  <c r="E200" i="1"/>
  <c r="E201" i="1"/>
  <c r="E202" i="1"/>
  <c r="E203" i="1"/>
  <c r="E205" i="1"/>
  <c r="E208" i="1"/>
  <c r="E211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51" i="1"/>
  <c r="E252" i="1"/>
  <c r="E253" i="1"/>
  <c r="E254" i="1"/>
  <c r="E255" i="1"/>
  <c r="E256" i="1"/>
  <c r="E257" i="1"/>
  <c r="E258" i="1"/>
  <c r="E259" i="1"/>
  <c r="E260" i="1"/>
  <c r="E262" i="1"/>
  <c r="E263" i="1"/>
  <c r="E264" i="1"/>
  <c r="E265" i="1"/>
  <c r="E266" i="1"/>
  <c r="E267" i="1"/>
  <c r="E268" i="1"/>
  <c r="E269" i="1"/>
  <c r="E270" i="1"/>
  <c r="E272" i="1"/>
  <c r="E273" i="1"/>
  <c r="E274" i="1"/>
  <c r="E275" i="1"/>
  <c r="E276" i="1"/>
  <c r="E277" i="1"/>
  <c r="E279" i="1"/>
  <c r="E280" i="1"/>
  <c r="E281" i="1"/>
  <c r="E282" i="1"/>
  <c r="E283" i="1"/>
  <c r="E284" i="1"/>
  <c r="E286" i="1"/>
  <c r="E287" i="1"/>
  <c r="E288" i="1"/>
  <c r="E289" i="1"/>
  <c r="E290" i="1"/>
  <c r="E291" i="1"/>
  <c r="E293" i="1"/>
  <c r="E294" i="1"/>
  <c r="E295" i="1"/>
  <c r="E296" i="1"/>
  <c r="E299" i="1"/>
  <c r="E300" i="1"/>
  <c r="E302" i="1"/>
  <c r="E303" i="1"/>
  <c r="E304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6" i="1"/>
  <c r="E358" i="1"/>
  <c r="E359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8" i="1"/>
  <c r="E379" i="1"/>
  <c r="E380" i="1"/>
  <c r="E381" i="1"/>
  <c r="E382" i="1"/>
  <c r="E383" i="1"/>
  <c r="E384" i="1"/>
  <c r="E385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6" i="1"/>
  <c r="E417" i="1"/>
  <c r="E418" i="1"/>
  <c r="E419" i="1"/>
  <c r="E420" i="1"/>
  <c r="E421" i="1"/>
  <c r="E422" i="1"/>
  <c r="E423" i="1"/>
  <c r="E424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6" i="1"/>
  <c r="E507" i="1"/>
  <c r="E508" i="1"/>
  <c r="E509" i="1"/>
  <c r="E510" i="1"/>
  <c r="E512" i="1"/>
  <c r="E513" i="1"/>
  <c r="E514" i="1"/>
  <c r="E515" i="1"/>
  <c r="E516" i="1"/>
  <c r="E517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8" i="1"/>
  <c r="E539" i="1"/>
  <c r="E540" i="1"/>
  <c r="E541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10" i="1"/>
  <c r="F216" i="1" l="1"/>
  <c r="E216" i="1" s="1"/>
  <c r="F214" i="1"/>
  <c r="E214" i="1" s="1"/>
  <c r="F212" i="1"/>
  <c r="E212" i="1" s="1"/>
  <c r="F210" i="1"/>
  <c r="E210" i="1" s="1"/>
  <c r="F209" i="1"/>
  <c r="E209" i="1" s="1"/>
  <c r="F207" i="1"/>
  <c r="E207" i="1" s="1"/>
  <c r="F204" i="1"/>
  <c r="E204" i="1" s="1"/>
  <c r="F197" i="1"/>
  <c r="E197" i="1" s="1"/>
  <c r="F196" i="1"/>
  <c r="E196" i="1" s="1"/>
  <c r="F193" i="1"/>
  <c r="E193" i="1" s="1"/>
  <c r="F191" i="1"/>
  <c r="E191" i="1" s="1"/>
  <c r="F189" i="1"/>
  <c r="E189" i="1" s="1"/>
  <c r="F188" i="1"/>
  <c r="E188" i="1" s="1"/>
  <c r="F187" i="1"/>
  <c r="E187" i="1" s="1"/>
  <c r="F186" i="1"/>
  <c r="E186" i="1" s="1"/>
  <c r="F558" i="1" l="1"/>
  <c r="F559" i="1" s="1"/>
  <c r="E452" i="1"/>
  <c r="F560" i="1" l="1"/>
</calcChain>
</file>

<file path=xl/sharedStrings.xml><?xml version="1.0" encoding="utf-8"?>
<sst xmlns="http://schemas.openxmlformats.org/spreadsheetml/2006/main" count="1071" uniqueCount="591">
  <si>
    <t>Демонтажные работы</t>
  </si>
  <si>
    <t>Разборка железобетонных конструкций объемом более 1 м3 при помощи отбойных молотков из бетона марки: 150</t>
  </si>
  <si>
    <t>1 м3</t>
  </si>
  <si>
    <t>Разборка лестничных: площадок по металлическим балкам монолитных железобетонных Л1,Д2</t>
  </si>
  <si>
    <t>Разборка кирпичных перегородок на отдельные кирпичи ( стеклоблоки)</t>
  </si>
  <si>
    <t>Строительный мусор и масса возвратных материалов</t>
  </si>
  <si>
    <t>т</t>
  </si>
  <si>
    <t>Разборка: кирпичных стен (расширение проемов)</t>
  </si>
  <si>
    <t>Разборка деревянных подвесных потолков из плит: акмигран</t>
  </si>
  <si>
    <t>100 м2</t>
  </si>
  <si>
    <t>Разборка покрытий и оснований: цементно-бетонных</t>
  </si>
  <si>
    <t>Разборка тротуаров: из мелкоштучных искусственных материалов (брусчатка) на цементно-песчанном монтажном слое толщиной 50 мм</t>
  </si>
  <si>
    <t>шт.</t>
  </si>
  <si>
    <t>Отбивка штукатурки с поверхностей: стен и потолков кирпичных</t>
  </si>
  <si>
    <t>Разборка кирпичных перегородок на отдельные кирпичи (Внутренние перегородки)</t>
  </si>
  <si>
    <t>Снятие обоев: простых и улучшенных</t>
  </si>
  <si>
    <t>Строительный мусор</t>
  </si>
  <si>
    <t>Разборка покрытий полов: из линолеума и релина</t>
  </si>
  <si>
    <t>100 м2 покрытия</t>
  </si>
  <si>
    <t>Демонтаж  покрытий: из паркета штучного без жилок</t>
  </si>
  <si>
    <t>Разборка плинтусов: деревянных и из пластмассовых материалов</t>
  </si>
  <si>
    <t>Разборка покрытий полов: из керамических плиток</t>
  </si>
  <si>
    <t>Разборка облицовки стен: из керамических глазурованных плиток</t>
  </si>
  <si>
    <t>Разборка металлических лестничных решеток при весе одного метра решетки: до 60 кг</t>
  </si>
  <si>
    <t>Демонтаж оконных коробок: в каменных стенах с отбивкой штукатурки в откосах</t>
  </si>
  <si>
    <t>Снятие оконных переплетов: остекленных</t>
  </si>
  <si>
    <t>Снятие подоконных досок: деревянных в каменных зданиях</t>
  </si>
  <si>
    <t>Демонтаж дверных коробок: в каменных стенах с отбивкой штукатурки в откосах</t>
  </si>
  <si>
    <t>Снятие дверных полотен</t>
  </si>
  <si>
    <t>Снятие наличников</t>
  </si>
  <si>
    <t>Демонтаж кровли</t>
  </si>
  <si>
    <t>Разборка покрытий кровель: из рулонных материалов</t>
  </si>
  <si>
    <t>Демонтаж выравнивающих стяжек: цементно-песчаных толщиной 15 мм</t>
  </si>
  <si>
    <t>100 м2 стяжки</t>
  </si>
  <si>
    <t>Демонтаж утепление покрытий: керамзитом, толщ 100 ммм</t>
  </si>
  <si>
    <t>Устройство мелких покрытий (брандмауэры, парапеты, свесы и т.п.) из листовой оцинкованной стали . демонтаж</t>
  </si>
  <si>
    <t>Установка воронок водосточных. демонтаж</t>
  </si>
  <si>
    <t>1 воронка</t>
  </si>
  <si>
    <t>Монтаж лестниц прямолинейных и криволинейных, пожарных с ограждением. демонтаж</t>
  </si>
  <si>
    <t>1 т конструкций</t>
  </si>
  <si>
    <t>Разработка грунта при подводке, смене или усилении фундаментов, грунты: 3-4 группы, с креплением</t>
  </si>
  <si>
    <t>100 м3 грунта</t>
  </si>
  <si>
    <t>Корчевка пней вручную давностью рубки до трех лет: диаметром до 500 мм мягких пород</t>
  </si>
  <si>
    <t>1 пень</t>
  </si>
  <si>
    <t>Валка деревьев в городских условиях: (липа, сосна, кедр, тополь) диаметром до 300 мм</t>
  </si>
  <si>
    <t>1 складочный м3 кряжей</t>
  </si>
  <si>
    <t>Вырезка сухих ветвей деревьев лиственных пород диаметром: до 350 мм при количестве срезанных ветвей до 5</t>
  </si>
  <si>
    <t>1 дерево</t>
  </si>
  <si>
    <t>Затаривание строительного мусора в мешки</t>
  </si>
  <si>
    <t>1 т</t>
  </si>
  <si>
    <t>Погрузочные работы при автомобильных перевозках: мусора строительного с погрузкой вручную</t>
  </si>
  <si>
    <t>1 т груза</t>
  </si>
  <si>
    <t>Перевозка грузов автомобилями-самосвалами грузоподъемностью 10 т, работающих вне карьера, на расстояние: до 7 км I класс груза</t>
  </si>
  <si>
    <t>Устройство пароизоляции: оклеечной в один слой</t>
  </si>
  <si>
    <t>100 м2 изолируемой поверхности</t>
  </si>
  <si>
    <t>Паробарьер Технониколь Б</t>
  </si>
  <si>
    <t>м2</t>
  </si>
  <si>
    <t>Утепление покрытий плитами: из минеральной ваты или перлита на битумной мастике в один слой</t>
  </si>
  <si>
    <t>м3</t>
  </si>
  <si>
    <t>Утепление покрытий: керамзитом</t>
  </si>
  <si>
    <t>Устройство выравнивающих стяжек: цементно-песчаных толщиной 15 мм</t>
  </si>
  <si>
    <t>Устройство выравнивающих стяжек: на каждый 1 мм изменения толщины добавлять или исключать к расценке 12-01-017-01 до толщ 50 мм</t>
  </si>
  <si>
    <t>Армирование подстилающих слоев и набетонок</t>
  </si>
  <si>
    <t>Огрунтовка оснований из бетона или раствора под водоизоляционный кровельный ковер: готовой эмульсией битумной</t>
  </si>
  <si>
    <t>100 м2 кровли</t>
  </si>
  <si>
    <t>л</t>
  </si>
  <si>
    <t>Устройство кровель плоских из наплавляемых материалов: в два слоя</t>
  </si>
  <si>
    <t>Устройство примыканий кровель из наплавляемых материалов к стенам и парапетам высотой: до 600 мм без фартуков</t>
  </si>
  <si>
    <t>100 м примыканий</t>
  </si>
  <si>
    <t>Устройство примыканий кровель из наплавляемых материалов к стенам и парапетам высотой: более 600 мм с одним фартуком</t>
  </si>
  <si>
    <t>Смена колпаков на дымовых и вентиляционных трубах в один канал</t>
  </si>
  <si>
    <t>10 шт.</t>
  </si>
  <si>
    <t>Устройство мелких покрытий (брандмауэры, парапеты, свесы и т.п.) из листовой оцинкованной стали</t>
  </si>
  <si>
    <t>Устройство желобов: настенных. применительно труб водосточных</t>
  </si>
  <si>
    <t>100 м желобов</t>
  </si>
  <si>
    <t>шт</t>
  </si>
  <si>
    <t>Усиление плит покрытий</t>
  </si>
  <si>
    <t>Заполнение бетоном отдельных мест в перекрытиях</t>
  </si>
  <si>
    <t>Горячекатаная арматурная сталь периодического профиля класса А-III, диаметром 10 мм</t>
  </si>
  <si>
    <t>Усиление стен</t>
  </si>
  <si>
    <t>Пробивка в кирпичных стенах отверстий круглых диаметром: до 50 мм при толщине стен до 51 см</t>
  </si>
  <si>
    <t>100 шт.</t>
  </si>
  <si>
    <t>Усиление монолитными железобетонными обоймами: кирпичных стен</t>
  </si>
  <si>
    <t>Горячекатаная арматурная сталь периодического профиля класса А-III, диаметром 12 мм</t>
  </si>
  <si>
    <t>Обустройство входа №1, №3, Козырька входа №2  (-КР лист10-12), работ по усилению конструкций.( -ВР, лист5)</t>
  </si>
  <si>
    <t>Кладка отдельных участков кирпичных стен и заделка проемов в кирпичных стенах при объеме кладки в одном месте: до 5 м3</t>
  </si>
  <si>
    <t>Устройство подстилающих слоев: бетонных</t>
  </si>
  <si>
    <t>Устройство стяжек: цементных толщиной 20 мм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</si>
  <si>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</si>
  <si>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Монтаж связей и распорок из одиночных и парных уголков, гнутосварных профилей для пролетов: до 24 м при высоте здания до 25 м (м/к навесов приямков)</t>
  </si>
  <si>
    <t>Прочие индивидуальные сварные конструкции, масса сборочной единицы до 0,1 т</t>
  </si>
  <si>
    <t>Устройство стен подвалов и подпорных стен: бетонных</t>
  </si>
  <si>
    <t>Ремонт бетонных и железобетонных конструкций наливными материалами серии ЕМАСО, ЕМАСО NANOCRETE, ЕМАСО FAST, MACFLOW вручную с устройством мелкощитовой опалубки: стен</t>
  </si>
  <si>
    <t>компл.</t>
  </si>
  <si>
    <t>кг</t>
  </si>
  <si>
    <t>Стяжка Основит МИКЕЛАЙТ Т-44</t>
  </si>
  <si>
    <t>Выравнивание поверхности бетонных и железобетонных конструкций составами серии EMACO, EMACO NANOCRETE в один слой, толщина слоя 2 мм: потолочной</t>
  </si>
  <si>
    <t>100 м2 поверхности</t>
  </si>
  <si>
    <t>Усиление фундаментов цементацией</t>
  </si>
  <si>
    <t>100 м3 фундамента</t>
  </si>
  <si>
    <t>м</t>
  </si>
  <si>
    <t>Герметизация вводов в подвальное помещение</t>
  </si>
  <si>
    <t>Усиление сварных швов (наплавкой)( наружные лестничные марши)</t>
  </si>
  <si>
    <t>1 м шва</t>
  </si>
  <si>
    <t>Ремонт металлических лестничных решеток ( наружных лестничных маршей)</t>
  </si>
  <si>
    <t>Укрепление стоек металлических решеток ограждений</t>
  </si>
  <si>
    <t>Гидроизоляция боковая обмазочная битумная в 2 слоя по выровненной поверхности бутовой кладки, кирпичу, бетону ( фундаментов)</t>
  </si>
  <si>
    <t>Ремонт бетонных и железобетонных конструкций наливными материалами серии ЕМАСО, ЕМАСО NANOCRETE, ЕМАСО FAST, MACFLOW вручную с устройством мелкощитовой опалубки: конструкций площадью поверхности не более 1 м2 ( ж/б лестничных маршей)</t>
  </si>
  <si>
    <t>Установка анкеров в отверстия глубиной 100 мм с применением смесей серии MASTERFLOW, диаметр анкера: 10 мм</t>
  </si>
  <si>
    <t>Устройство бетонной подготовки</t>
  </si>
  <si>
    <t>Облицовка лестничных площадок и маршей керамогранитными плитами</t>
  </si>
  <si>
    <t>Устройство металлических ограждений: без поручней (наружных лестничных маршей и пандусов)</t>
  </si>
  <si>
    <t>100 м ограждения</t>
  </si>
  <si>
    <t>Ограждения лестничных проемов, лестничные марши, пожарные лестницы</t>
  </si>
  <si>
    <t>м.п.</t>
  </si>
  <si>
    <t>Заполнение оконных и дверных проемов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</si>
  <si>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</si>
  <si>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100 м2 проемов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</si>
  <si>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</si>
  <si>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Установка подоконных досок из ПВХ: в каменных стенах толщиной до 0,51 м</t>
  </si>
  <si>
    <t>100 п.м</t>
  </si>
  <si>
    <t>Доски подоконные ПВХ, шириной 300 мм</t>
  </si>
  <si>
    <t>Установка блоков из ПВХ в наружных и внутренних дверных проемах: в каменных стенах площадью проема до 3 м2</t>
  </si>
  <si>
    <t>Установка металлических дверных блоков в готовые проемы</t>
  </si>
  <si>
    <t>1 м2 проема</t>
  </si>
  <si>
    <t>Дверь двухстворчатая металлическкя</t>
  </si>
  <si>
    <t>Дверь металлическая с частичным остеклением верхней части</t>
  </si>
  <si>
    <t>Дверь металлическая глухая</t>
  </si>
  <si>
    <t>Двери противопожарные однопольные</t>
  </si>
  <si>
    <t>Установка дверного доводчика к металлическим дверям ( по МГН)</t>
  </si>
  <si>
    <t>1 шт.</t>
  </si>
  <si>
    <t>Доводчик для дверей GEEZ TS 400 EN1-6</t>
  </si>
  <si>
    <t>компл</t>
  </si>
  <si>
    <t>Локтевая ручка ( 2 шт)</t>
  </si>
  <si>
    <t>Установка блоков в наружных и внутренних дверных проемах: в каменных стенах, площадь проема до 3 м2</t>
  </si>
  <si>
    <t>Скобяные изделия при заполнении отдельными элементами дверей в помещение однопольных</t>
  </si>
  <si>
    <t>Установка уголков ПВХ на клее</t>
  </si>
  <si>
    <t>100 п. м</t>
  </si>
  <si>
    <t>100 мест</t>
  </si>
  <si>
    <t>10 м2</t>
  </si>
  <si>
    <t>Очистка поверхности щетками</t>
  </si>
  <si>
    <t>Огрунтовка металлических поверхностей за один раз: грунтовкой ХС-068 ( за 2 раза)</t>
  </si>
  <si>
    <t>Окраска металлических огрунтованных поверхностей: эмалью ХС-436</t>
  </si>
  <si>
    <t>Полы</t>
  </si>
  <si>
    <t>Заделка выбоин в полах: цементных площадью до 1,0 м2</t>
  </si>
  <si>
    <t>Устройство гидроизоляции обмазочной: в один слой толщиной 2 мм</t>
  </si>
  <si>
    <t>Устройство стяжек: из выравнивающей смеси типа "Ветонит" 5000, толщиной 5 мм</t>
  </si>
  <si>
    <t>Устройство стяжек: на каждый последующий слой толщиной 1 мм добавлять к расценке 11-01-011-08 ( до толщ.слоч 10 мм)</t>
  </si>
  <si>
    <t>Устройство покрытий на цементном растворе из плиток: керамических для полов одноцветных с красителем</t>
  </si>
  <si>
    <t>Устройство покрытий: из досок ламинированных замковым способом</t>
  </si>
  <si>
    <t>Устройство плинтусов поливинилхлоридных: на винтах самонарезающих</t>
  </si>
  <si>
    <t>Очистка поверхности щетками (полов )</t>
  </si>
  <si>
    <t>Внутренние отделочные работы</t>
  </si>
  <si>
    <t>Ремонт облицовки из керамических глазурованных плиток: рядовых на стенах со сменой плиток в одном месте до 10 штук</t>
  </si>
  <si>
    <t>100 плиток</t>
  </si>
  <si>
    <t>Выравнивание разрушенных мест раствором с добавлением Ультра-Си при толщине намета до 10 мм</t>
  </si>
  <si>
    <t>Штукатурка поверхностей оконных и дверных откосов по бетону и камню: плоских</t>
  </si>
  <si>
    <t>Ремонт штукатурки внутренних стен по камню известковым раствором площадью отдельных мест: более 10 м2 толщиной слоя до 20 мм</t>
  </si>
  <si>
    <t>Ремонт штукатурки внутренних стен по камню известковым раствором площадью отдельных мест: на каждые следующие 10 мм толщины слоя добавлять к расценке 61-2-5</t>
  </si>
  <si>
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стен</t>
  </si>
  <si>
    <t>Третья шпатлевка при высококачественной окраске по штукатурке и сборным конструкциям: стен, подготовленных под окраску</t>
  </si>
  <si>
    <t>Покрытие поверхностей грунтовкой глубокого проникновения: за 2 раза стен</t>
  </si>
  <si>
    <t>Окраска поливинилацетатными водоэмульсионными составами высококачественная: по сборным конструкциям стен, подготовленным под окраску</t>
  </si>
  <si>
    <t>Сплошное выравнивание штукатурки внутри здания (однослойная штукатурка) сухой растворной смесью (типа «Ветонит») толщиной до 10 мм для последующей окраски или оклейки обоями: потолков</t>
  </si>
  <si>
    <t>Третья шпатлевка при высококачественной окраске по штукатурке и сборным конструкциям: потолков, подготовленных под окраску</t>
  </si>
  <si>
    <t>Покрытие поверхностей грунтовкой глубокого проникновения: за 2 раза потолков</t>
  </si>
  <si>
    <t>Окраска поливинилацетатными водоэмульсионными составами высококачественная: по сборным конструкциям потолков, подготовленным под окраску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</si>
  <si>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</t>
  </si>
  <si>
    <t>Очистка поверхности щетками (потолков )</t>
  </si>
  <si>
    <t>Ограждения хромированные в комплекие для МГН в комплекте</t>
  </si>
  <si>
    <t>Ограждение лестничных маршей хромированные в комплекте</t>
  </si>
  <si>
    <t>м.п</t>
  </si>
  <si>
    <t>Установка и разборка внутренних трубчатых инвентарных лесов: при высоте помещений до 6 м</t>
  </si>
  <si>
    <t>Мероприятия по доступности инвалидов и других МГН</t>
  </si>
  <si>
    <t>Установка гарнитуры туалетной: вешалок, подстаканников, поручней для ванн и т.д.</t>
  </si>
  <si>
    <t>Крючок для костылей</t>
  </si>
  <si>
    <t>Поручень откидной</t>
  </si>
  <si>
    <t>Поручень вертикальный</t>
  </si>
  <si>
    <t>Одинарный поручень для раковины настенного крепления</t>
  </si>
  <si>
    <t>Поручень защитный"Г образный</t>
  </si>
  <si>
    <t>Штанга с навесными рукоятками тип "Архмет"</t>
  </si>
  <si>
    <t>Установка дорожных знаков бесфундаментных: на металлических стойках ( тактильные таблицы)</t>
  </si>
  <si>
    <t>100 знаков</t>
  </si>
  <si>
    <t>При установке дополнительных щитков добавлять к расценкам таблиц с 27-09-008 по 27-09-011</t>
  </si>
  <si>
    <t>Стойка из нержавеющей стали:819/5,29</t>
  </si>
  <si>
    <t>Коплексная тактильная табличка</t>
  </si>
  <si>
    <t>Тактильная мнемосхема для территории</t>
  </si>
  <si>
    <t>Тактильная мнемосхема для здания</t>
  </si>
  <si>
    <t>Тактильная мнемосхема уличная</t>
  </si>
  <si>
    <t>Тактильная мнемосхема для посетителей</t>
  </si>
  <si>
    <t>Реле, ключ, кнопка и др. с подготовкой места установки</t>
  </si>
  <si>
    <t>Приемное устройство кнопки вызова ПС 1090 на 99 кнопок</t>
  </si>
  <si>
    <t>ПСУ-3 для людей с ослабленным зрением</t>
  </si>
  <si>
    <t>Кнопка вызова антивандальная</t>
  </si>
  <si>
    <t>Кнопка вызова помощи</t>
  </si>
  <si>
    <t>Тактильная звуковая мнемосхема для помещения</t>
  </si>
  <si>
    <t>Транспарант световой (табло)</t>
  </si>
  <si>
    <t>Световой маяк СМ-в</t>
  </si>
  <si>
    <t>1шт</t>
  </si>
  <si>
    <t>Бегущая строка МС для МГН</t>
  </si>
  <si>
    <t>1 шт</t>
  </si>
  <si>
    <t>Световые маяки для помещенний</t>
  </si>
  <si>
    <t>Раздел 5. Общестроительные работы</t>
  </si>
  <si>
    <t>Очистка вручную поверхности фасадов от перхлорвиниловых и масляных красок: с земли и лесов</t>
  </si>
  <si>
    <t>Улучшенная штукатурка фасадов цементно-известковым раствором по камню: стен</t>
  </si>
  <si>
    <t>Окраска фасадов с лесов с подготовкой поверхности: силикатная</t>
  </si>
  <si>
    <t>Краска фасадная на силикатной основе, марка "Caparol Sylitol- Finish"</t>
  </si>
  <si>
    <t>Наружная облицовка по бетонной поверхности керамическими отдельными плитками: на цементном растворе стен</t>
  </si>
  <si>
    <t>Плитки керамические фасадные и ковры из них: неглазурованные рельефные толщиной 9 мм</t>
  </si>
  <si>
    <t>Детали лесов стальные, укомплектованные пробками, крючками и хомутами, окрашенные</t>
  </si>
  <si>
    <t>Детали деревянные лесов из пиломатериалов хвойных пород</t>
  </si>
  <si>
    <t>Устройство вентилируемых фасадов с облицовкой панелями из композитных материалов: с устройством теплоизоляционного слоя</t>
  </si>
  <si>
    <t>Лента двухсторонняя</t>
  </si>
  <si>
    <t>Дюбель распорный, марка IZM, размер 10х200 мм</t>
  </si>
  <si>
    <t>100 шт</t>
  </si>
  <si>
    <t>Кассеты прямые из нержавеющей композитной панели Alpolic/fr SCM вида "Hair Line" и "Dull Finish", с раскроем и пескоструйной обработкой, покрытые лаком "Гласс Тонер"</t>
  </si>
  <si>
    <t>Маты ламельные кашированные "ТехноНИКОЛЬ 35", размер: 2500х1200х100</t>
  </si>
  <si>
    <t>Смена обделок из листовой стали (поясков, сандриков, отливов, карнизов) шириной: до 0,4 м</t>
  </si>
  <si>
    <t>100 м</t>
  </si>
  <si>
    <t>Усиление: решетки</t>
  </si>
  <si>
    <t>Конструкции стропильных и подстропильных ферм металлические из труб квадратных периметром от 0,32 м до 0,56 м и труб прямо-угольных от 0,64 м до 0,72 м, тощиной от 3 мм до 10 мм, стали листовой толщиной от 4 мм до 32 мм, стали угловой 110х8 мм, огрунтованные грунт-эмалью ХВ- 0278 за два раза</t>
  </si>
  <si>
    <t>Огнезащитное покрытие металлоконструкций краской по подготовленной поверхности, толщина покрытия 1 мм</t>
  </si>
  <si>
    <t>Краска огнезащитная</t>
  </si>
  <si>
    <t>Окраска металлических огрунтованных поверхностей: эмалью ПФ-115</t>
  </si>
  <si>
    <t>Усиление и окрашивание наружной лестницы</t>
  </si>
  <si>
    <t>Окраска металлических огрунтованных поверхностей: эмалью КО-811</t>
  </si>
  <si>
    <t>Раздел 2. Усиление  и окрашивание стелажей.</t>
  </si>
  <si>
    <t>(100 м2)</t>
  </si>
  <si>
    <t>Демонтаж: воздухосборников</t>
  </si>
  <si>
    <t>Разборка трубопроводов из водогазопроводных труб в зданиях и сооружениях: на сварке диаметром до 50 мм</t>
  </si>
  <si>
    <t>100 м трубопровода</t>
  </si>
  <si>
    <t>Демонтаж: радиаторов весом до 80 кг</t>
  </si>
  <si>
    <t>Установка термометров в оправе прямых и угловых.Демонтаж</t>
  </si>
  <si>
    <t>1 компл.</t>
  </si>
  <si>
    <t>Установка манометров: с трехходовым краном.Демонтаж</t>
  </si>
  <si>
    <t>Установка ручных насосов.Демонтаж</t>
  </si>
  <si>
    <t>1 узел</t>
  </si>
  <si>
    <t>Перевозка грузов автомобилями-самосвалами грузоподъемностью 10 т, работающих вне карьера, на расстояние: до 12 км I класс груза.</t>
  </si>
  <si>
    <t>Прокладка трубопроводов отопления при стояковой системе из многослойных металлополимерных труб диаметром: до 15 мм</t>
  </si>
  <si>
    <t>Прокладка трубопроводов отопления при стояковой системе из многослойных металлополимерных труб диаметром: 20 мм</t>
  </si>
  <si>
    <t>Прокладка трубопроводов отопления при стояковой системе из многослойных металлополимерных труб диаметром: 25 мм</t>
  </si>
  <si>
    <t>Прокладка трубопроводов водоснабжения и отопления из хлорированных поливинилхлоридных труб (ХПВХ) диаметром: до 32 мм</t>
  </si>
  <si>
    <t>Прокладка трубопроводов водоснабжения и отопления из хлорированных поливинилхлоридных труб (ХПВХ) диаметром: до 63 мм</t>
  </si>
  <si>
    <t>Установка радиаторов: стальных</t>
  </si>
  <si>
    <t>Установка грязевиков наружным диаметром патрубков: до 45 мм</t>
  </si>
  <si>
    <t>Установка термометров в оправе прямых и угловых</t>
  </si>
  <si>
    <t>Установка кранов воздушных</t>
  </si>
  <si>
    <t>Установка манометров: с трехходовым краном</t>
  </si>
  <si>
    <t>Установка воздухосборников наружным диаметром : 273 мм</t>
  </si>
  <si>
    <t>Установка вентилей, задвижек, затворов, клапанов обратных, кранов проходных на трубопроводах из стальных труб диаметром: до 50 мм.Демонтаж</t>
  </si>
  <si>
    <t>Задвижки параллельные фланцевые с выдвижным шпинделем для воды и пара давлением 1 Мпа (10 кгс/см2) 30ч6бр диаметром 50 мм</t>
  </si>
  <si>
    <t>Установка элеваторов номером: 1, 2</t>
  </si>
  <si>
    <t>Ротаметр, счетчик, преобразователь, устанавливаемые на фланцевых соединениях, диаметр условного прохода: до 50 мм</t>
  </si>
  <si>
    <t>Вентили проходные муфтовые 15KЧ18Р для воды, давлением 1,6 МПа (16 кгс/см2), диаметром 15 мм</t>
  </si>
  <si>
    <t>Краны регулирующие двойной регулировки пробковые КРДП латунные, диаметром 20 мм</t>
  </si>
  <si>
    <t>Установка узлов конденсатоотводчиков диаметром : 50 мм</t>
  </si>
  <si>
    <t>Установка воздухоотводчиков</t>
  </si>
  <si>
    <t>Установка гребенок паро-водораспределительных из стальных труб наружным диаметром корпуса: 159 мм</t>
  </si>
  <si>
    <t>1 гребенка</t>
  </si>
  <si>
    <t>Смена жалюзийных решеток</t>
  </si>
  <si>
    <t>100 жалюзийных решеток</t>
  </si>
  <si>
    <t>Врезка в действующие внутренние сети трубопроводов отопления и водоснабжения диаметром: 50 мм</t>
  </si>
  <si>
    <t>1 врезка</t>
  </si>
  <si>
    <t>Отопление и вентиляция административной части здания</t>
  </si>
  <si>
    <t>Административная часть здания</t>
  </si>
  <si>
    <t>Установка камер приточных типовых: без секции орошения производительностью до 10 тыс.м3/час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</si>
  <si>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</si>
  <si>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Преобразователь частоты</t>
  </si>
  <si>
    <t>10 шт</t>
  </si>
  <si>
    <t>Прибор, устанавливаемый на резьбовых соединениях, масса: до 1,5 кг</t>
  </si>
  <si>
    <t>Установка блоков тепломассообмена производительностью: до 10 тыс.м3/час</t>
  </si>
  <si>
    <t>Присоединение трубопроводов к оросительной системе блока тепломассообмена производительностью: до 20 тыс.м3/час</t>
  </si>
  <si>
    <t>Прокладка воздуховодов из листовой, оцинкованной стали и алюминия класса Н (нормальные) толщиной: 0,7 мм, периметром от 1100 до 1600 мм</t>
  </si>
  <si>
    <t>Изоляция плоских и криволинейных поверхностей пластинами (плитами) из вспененного каучука, вспененного полиэтилена</t>
  </si>
  <si>
    <t>Установка решеток жалюзийных площадью в свету: до 0,5 м2</t>
  </si>
  <si>
    <t>Вытяжные системы В1, В2</t>
  </si>
  <si>
    <t>Установка вентиляторов осевых массой: до 0,025 т</t>
  </si>
  <si>
    <t>Установка вентиляторов осевых массой: до 0,1 т</t>
  </si>
  <si>
    <t>Установка клапанов обратных: диаметром до 355 мм</t>
  </si>
  <si>
    <t>Установка клапанов обратных: периметром до 1000 мм</t>
  </si>
  <si>
    <t>Установка шумоглушителей вентиляционных трубчатых круглого сечения типа: ГТК 1-2, диаметр обечайки 200 мм</t>
  </si>
  <si>
    <t>Установка шумоглушителей вентиляционных трубчатых круглого сечения типа: ГТК 1-4, диаметр обечайки 315 мм</t>
  </si>
  <si>
    <t>Установка шумоглушителей вентиляционных трубчатых типа: ГТП 2-5 сечением 400х400 мм</t>
  </si>
  <si>
    <t>Монтаж систем вентиляции</t>
  </si>
  <si>
    <t>Прокладка воздуховодов из листовой, оцинкованной стали и алюминия класса Н (нормальные) толщиной: 0,5 мм, диаметром до 200 мм</t>
  </si>
  <si>
    <t>Прокладка воздуховодов из листовой, оцинкованной стали и алюминия класса Н (нормальные) толщиной: 0,6 мм, диаметром до 355 мм</t>
  </si>
  <si>
    <t>Установка воздухораспределителей, предназначенных для подачи воздуха: в рабочую зону, массой до 20 кг</t>
  </si>
  <si>
    <t>Установка зонтов над шахтами из листовой стали круглого сечения диаметром: 200 мм</t>
  </si>
  <si>
    <t>Дымоудаление ВД, ПД</t>
  </si>
  <si>
    <t>Установка вентиляторов крышных массой: до 0,4 т</t>
  </si>
  <si>
    <t>Установка узлов прохода вытяжных вентиляционных шахт диаметром патрубка: до 1250 мм</t>
  </si>
  <si>
    <t>Щиты и пульты, масса: до 50 кг</t>
  </si>
  <si>
    <t>Установка клапанов обратных: периметром до 2400 мм</t>
  </si>
  <si>
    <t>Прокладка воздуховодов из листовой, оцинкованной стали и алюминия класса Н (нормальные) толщиной: 0,9 мм, периметром до 5200 мм</t>
  </si>
  <si>
    <t>Огнезащитное покрытие воздуховодов пастовым составом с пределом огнестойкости 1,0 час, толщиной покрытия 6 мм</t>
  </si>
  <si>
    <t>Система подпора воздуха ПД1</t>
  </si>
  <si>
    <t>Установка узлов прохода вытяжных вентиляционных шахт диаметром патрубка: до 1000 мм</t>
  </si>
  <si>
    <t>Теплоснабжение приточных установок</t>
  </si>
  <si>
    <t>Прокладка внутренних трубопроводов водоснабжения и отопления из полипропиленовых труб: 25 мм</t>
  </si>
  <si>
    <t>Хомуты для крепления труб</t>
  </si>
  <si>
    <t>10 м</t>
  </si>
  <si>
    <t>Прокладка внутренних трубопроводов водоснабжения и отопления из полипропиленовых труб: 32 мм</t>
  </si>
  <si>
    <t>Изоляция изделиями из вспененного каучука, вспененного полиэтилена трубопроводов наружным диметром до 160 мм трубками</t>
  </si>
  <si>
    <t>Кондиционирование</t>
  </si>
  <si>
    <t>Система К1</t>
  </si>
  <si>
    <t>Установка внешнего блока мульти сплит-системы</t>
  </si>
  <si>
    <t>Установка внутреннего блока настенного типа мощностью: до 5 кВт</t>
  </si>
  <si>
    <t>1000 м</t>
  </si>
  <si>
    <t>Система К2</t>
  </si>
  <si>
    <t>Установка внутреннего блока настенного типа мощностью: до 8 кВт (Вообще непонятная позиция!!!!!!!)</t>
  </si>
  <si>
    <t>Разборка трубопроводов из водогазопроводных труб диаметром: до 100 мм</t>
  </si>
  <si>
    <t>Разборка трубопроводов из водогазопроводных труб диаметром: до 63 мм</t>
  </si>
  <si>
    <t>Разборка трубопроводов из водогазопроводных труб диаметром: до 32 мм</t>
  </si>
  <si>
    <t>Снятие задвижек диаметром: до 100 мм</t>
  </si>
  <si>
    <t>Снятие кранов водоразборных или туалетных</t>
  </si>
  <si>
    <t>Снятие пожарных гидрантов</t>
  </si>
  <si>
    <t>Установка насосов центробежных с электродвигателем, масса агрегата: до 0,1 т.Демонтаж</t>
  </si>
  <si>
    <t>1 насос</t>
  </si>
  <si>
    <t>Разборка трубопроводов из чугунных канализационных труб диаметром: 100 мм</t>
  </si>
  <si>
    <t>Разборка трубопроводов из чугунных канализационных труб диаметром: 50 мм</t>
  </si>
  <si>
    <t>Разборка трубопроводов из чугунных канализационных труб диаметром: 150 мм</t>
  </si>
  <si>
    <t>Демонтаж: умывальников и раковин</t>
  </si>
  <si>
    <t>Демонтаж: унитазов и писсуаров</t>
  </si>
  <si>
    <t>Установка трапов диаметром : 100 мм.Демонтаж</t>
  </si>
  <si>
    <t>10 компл.</t>
  </si>
  <si>
    <t>Сантехнические работы</t>
  </si>
  <si>
    <t>Прокладка трубопроводов водоснабжения из многослойных металлополимерных труб диаметром: 15 мм</t>
  </si>
  <si>
    <t>Крепления для трубопроводов: кронштейны, планки, хомуты</t>
  </si>
  <si>
    <t>Прокладка трубопроводов водоснабжения из многослойных металлополимерных труб диаметром: 20 мм</t>
  </si>
  <si>
    <t>Прокладка трубопроводов водоснабжения из многослойных металлополимерных труб диаметром: 25 мм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</si>
  <si>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</si>
  <si>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</si>
  <si>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Прокладка трубопроводов водоснабжения из напорных полиэтиленовых труб низкого давления среднего типа наружным диаметром: 110 мм</t>
  </si>
  <si>
    <t>Патрубки</t>
  </si>
  <si>
    <t>Патрубки стальные</t>
  </si>
  <si>
    <t>Сгоны стальные с муфтой и контргайкой, диаметром 15 мм</t>
  </si>
  <si>
    <t>Сгоны стальные с муфтой и контргайкой, диаметром 20 мм</t>
  </si>
  <si>
    <t>Сгоны стальные с муфтой и контргайкой, диаметром 25 мм</t>
  </si>
  <si>
    <t>Сгоны стальные с муфтой и контргайкой, диаметром 32 мм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</si>
  <si>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диаметром: до 100 мм</t>
  </si>
  <si>
    <t>Установка фланцевых соединений на стальных трубопроводах диаметром: 80 мм</t>
  </si>
  <si>
    <t>1 соединение</t>
  </si>
  <si>
    <t>Установка фланцевых соединений на стальных трубопроводах диаметром: 100 мм</t>
  </si>
  <si>
    <t>Установка клапанов предохранительных однорычажных диаметром: 25 мм</t>
  </si>
  <si>
    <t>Установка нагревателей индивидуальных: водоводяных</t>
  </si>
  <si>
    <t>Установка кранов пожарных диаметром 50 мм</t>
  </si>
  <si>
    <t>1 кран</t>
  </si>
  <si>
    <t>Установка кранов поливочных диаметром: 25 мм</t>
  </si>
  <si>
    <t>Врезка в действующие внутренние сети трубопроводов отопления и водоснабжения диаметром: 100 мм</t>
  </si>
  <si>
    <t>Заделка сальников при проходе труб через фундаменты или стены подвала диаметром: до 100 мм</t>
  </si>
  <si>
    <t>1 сальник</t>
  </si>
  <si>
    <t>Прокладка трубопроводов канализации из полиэтиленовых труб высокой плотности диаметром: 50 мм</t>
  </si>
  <si>
    <t>Прокладка трубопроводов канализации из полиэтиленовых труб высокой плотности диаметром: 110 мм</t>
  </si>
  <si>
    <t>Установка умывальников групповых с подводкой холодной и горячей воды</t>
  </si>
  <si>
    <t>Установка унитазов: с бачком непосредственно присоединенным</t>
  </si>
  <si>
    <t>Установка раковин</t>
  </si>
  <si>
    <t>Косплект унитаз, смеситель,умывальник для инвалидов</t>
  </si>
  <si>
    <t>Заделка сальников при проходе труб через фундаменты или стены подвала диаметром: до 200 мм</t>
  </si>
  <si>
    <t>Установка задвижек или клапанов обратных чугунных диаметром: 100 мм</t>
  </si>
  <si>
    <t>Врезка в действующие внутренние сети трубопроводов канализации диаметром: 100 мм</t>
  </si>
  <si>
    <t xml:space="preserve">1 задвижка </t>
  </si>
  <si>
    <t>Демонтаж Лифт пассажирский со скоростью движения кабины до 1 м/с: грузоподъемностью 400 кг, количество остановок 9, высота шахты 29 м</t>
  </si>
  <si>
    <t>1 лифт</t>
  </si>
  <si>
    <t>Монтажные работы</t>
  </si>
  <si>
    <t>Лифт пассажирский со скоростью движения кабины до 1 м/с: грузоподъемностью 400 кг, количество остановок 9, высота шахты 29 м</t>
  </si>
  <si>
    <t>Лифт 400 кг 1 м/с 5 остановок Н подьема 11 м проем 700 мм Е30</t>
  </si>
  <si>
    <t>Шкаф управления вытяжными вентиляторами</t>
  </si>
  <si>
    <t>Шкаф 800х600х250 навесной</t>
  </si>
  <si>
    <t>Автомат одно-, двух-, трехполюсный, устанавливаемый на конструкции: на стене или колонне, на ток до 25 А</t>
  </si>
  <si>
    <t>Выключатель нагрузки 3р4А</t>
  </si>
  <si>
    <t>Автоматический выключатель 1р4А</t>
  </si>
  <si>
    <t>Автоматический выключатель 3р4А</t>
  </si>
  <si>
    <t>Контактор LS1K0910</t>
  </si>
  <si>
    <t>Механизм исполнительный, масса: до 20 кг</t>
  </si>
  <si>
    <t>Реле термисторной защиты МС-МSE</t>
  </si>
  <si>
    <t>Приборы приемно-контрольные сигнальные, концентратор: блок базовый на 10 лучей</t>
  </si>
  <si>
    <t>Блок контакт состояния переключателя, выключателя</t>
  </si>
  <si>
    <t>Светосигнальная арматура</t>
  </si>
  <si>
    <t>Устройство ультразвуковое: блок питания и контроля</t>
  </si>
  <si>
    <t>Одноканальный блок питания БП30</t>
  </si>
  <si>
    <t>Програмируемый логический конролер</t>
  </si>
  <si>
    <t>Шкаф контроля параметров ВРУ</t>
  </si>
  <si>
    <t>Автоматический выключатель , выключаталь нагрузки 1р4А</t>
  </si>
  <si>
    <t>Модуль ввода дискретных сигналов ОВЕН МВ 110-24.32.ДН</t>
  </si>
  <si>
    <t>Контролер-монитор сети КМС-Ф1</t>
  </si>
  <si>
    <t>Датчик протечки SWF4.1-r1</t>
  </si>
  <si>
    <t>Дополнительный контакт OF</t>
  </si>
  <si>
    <t>Щит диспетчетчеризации энергоресурсов</t>
  </si>
  <si>
    <t>Шкаф металлический 250х200х100 навесной</t>
  </si>
  <si>
    <t>Автоматический выключатель , выключаталь нагрузки 1р2А</t>
  </si>
  <si>
    <t>Блок питания PWR D10</t>
  </si>
  <si>
    <t>Модуль преобразования числоимпульсных сигналов МУР 1001.5</t>
  </si>
  <si>
    <t>Персональный компьютер с монитором и клавиатурой в комплекте</t>
  </si>
  <si>
    <t>Установка счетчиков (водомеров) диаметром: до 100 мм</t>
  </si>
  <si>
    <t>Счетчик воды ВСХНд с импульсным выходом (Ду 100)</t>
  </si>
  <si>
    <t>Станция, пульт и установка оперативной телефонной связи с усилительным устройством и стативом, емкость: до 50 номеров</t>
  </si>
  <si>
    <t>1 номер</t>
  </si>
  <si>
    <t>IP -ATC ZyXEL на 32 пользователя, 32 канала, 2 слота</t>
  </si>
  <si>
    <t>Телефон Atcom A11</t>
  </si>
  <si>
    <t>Настраиваемый коммутатор WEB SMART с 24 портами</t>
  </si>
  <si>
    <t>Гигабитный межсетевой экран с 6 портами</t>
  </si>
  <si>
    <t>Напольный шкаф ТТС2 с вентил.модулем  и щеточным кабельным вводом</t>
  </si>
  <si>
    <t>Внешний дополнительный батарейный модуль</t>
  </si>
  <si>
    <t>Блок розеток 24 порта</t>
  </si>
  <si>
    <t>Патч -панель 19 дюймов</t>
  </si>
  <si>
    <t>Кабельный организатор с металлическими кольцами 19 дюймов</t>
  </si>
  <si>
    <t>Комплект для монтажа Innova  RT</t>
  </si>
  <si>
    <t>Короба пластмассовые: шириной до 120 мм</t>
  </si>
  <si>
    <t>Провод в коробах, сечением: до 35 мм2</t>
  </si>
  <si>
    <t>Кабель-канал 110х50 мм с фронтальной крышкой с комплектующими</t>
  </si>
  <si>
    <t>Кабель витая пара 4 пары . категория 5е</t>
  </si>
  <si>
    <t xml:space="preserve">1 счетчик </t>
  </si>
  <si>
    <t>Шкаф (пульт) управления навесной, высота, ширина и глубина: до 600х600х350 мм</t>
  </si>
  <si>
    <t>Шкаф (пульт) управления навесной, высота, ширина и глубина: до 1200х600х500 мм</t>
  </si>
  <si>
    <t>Щитки осветительные, устанавливаемые в нише: распорными дюбелями, масса щитка до 6 кг.Демонтаж</t>
  </si>
  <si>
    <t>Демонтаж: выключателей, розеток</t>
  </si>
  <si>
    <t>Демонтаж: скрытой электропроводки</t>
  </si>
  <si>
    <t>Демонтаж: светильников с лампами накаливания</t>
  </si>
  <si>
    <t>Демонтаж: светильников для люминесцентных ламп</t>
  </si>
  <si>
    <t>Демонтаж стальных труб, проложенных на скобах диаметром: до 25 мм</t>
  </si>
  <si>
    <t>100 м труб</t>
  </si>
  <si>
    <t>Демонтаж: электросчетчиков</t>
  </si>
  <si>
    <t>Щитки осветительные, устанавливаемые на стене: распорными дюбелями, масса щитка до 6 кг</t>
  </si>
  <si>
    <t>Автомат одно-, двух-, трехполюсный, устанавливаемый на конструкции: на стене или колонне, на ток до 100 А</t>
  </si>
  <si>
    <t>Разветвительная коробка У-196</t>
  </si>
  <si>
    <t>Короб металлический по стенам и потолкам, длина: 3 м</t>
  </si>
  <si>
    <t>Провод в лотках, сечением: до 35 мм2</t>
  </si>
  <si>
    <t>Прокладка труб гофрированных ПВХ для защиты проводов и кабелей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</si>
  <si>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</si>
  <si>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Короба пластмассовые: шириной до 40 мм</t>
  </si>
  <si>
    <t>Короба пластмассовые: шириной до 63 мм</t>
  </si>
  <si>
    <t>Устройство ввода в здание в стальной трубе, провод сечением до 16 мм2, количество проводов в линии: 4</t>
  </si>
  <si>
    <t>Провод в коробах, сечением: до 6 мм2</t>
  </si>
  <si>
    <t>Провод в коробах, сечением: до 70 мм2</t>
  </si>
  <si>
    <t>Заземлитель вертикальный из угловой стали размером: 50х50х5 мм</t>
  </si>
  <si>
    <t>Проводник заземляющий открыто по строительным основаниям: из полосовой стали сечением 160 мм2</t>
  </si>
  <si>
    <t>Перемычка заземляющая тросовая диаметром до 9,2 мм для строительных металлических конструкций</t>
  </si>
  <si>
    <t>Светильник отдельно устанавливаемый: на штырях с количеством ламп в светильнике до 4</t>
  </si>
  <si>
    <t>Выключатель: одноклавишный неутопленного типа при открытой проводке</t>
  </si>
  <si>
    <t>Выключатель: двухклавишный неутопленного типа при открытой проводке</t>
  </si>
  <si>
    <t>Розетка штепсельная: неутопленного типа при открытой проводке</t>
  </si>
  <si>
    <t>Розетка штепсельная: трехполюсная</t>
  </si>
  <si>
    <t>Заделка проходов при прокладке кабелей по стенам и потолкам</t>
  </si>
  <si>
    <t>100 м уложенного кабеля</t>
  </si>
  <si>
    <t>Трубка полиэтиленовая диаметром 6-10 мм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</si>
  <si>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3 и сечением 1,5 мм2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</si>
  <si>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5 и сечением 10 мм2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</si>
  <si>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3 и сечением 2,5 мм2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</si>
  <si>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5 и сечением 4,0 мм2</t>
  </si>
  <si>
    <t>Провода с поливилхлоридной изоляцией для электрических установок марки ПВ1 с медной жилой ограниченной гибкости сечением 10 мм2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</si>
  <si>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5 и сечением 2,5 мм2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</si>
  <si>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3 и сечением 4 мм2</t>
  </si>
  <si>
    <t>Автоматический выключатель 380 В, ток комбинированного расцепителя 50 А с независимым расцепителем</t>
  </si>
  <si>
    <t>Автоматический выключатель 380 В, ток комбинированного расцепителя 40 А с независимым расцепителем</t>
  </si>
  <si>
    <t>Автоматический выключатель 380 В, ток комбинированного расцепителя 32 А с независимым расцепителем</t>
  </si>
  <si>
    <t>Автоматический выключатель 380 В, ток комбинированного расцепителя 20 А с независимым расцепителем</t>
  </si>
  <si>
    <t>Шина соеденительная номинальный ток 1000А</t>
  </si>
  <si>
    <t>Сумеречное реле</t>
  </si>
  <si>
    <t>Монтажная DIN рейка</t>
  </si>
  <si>
    <t>Щит ЩНР-N</t>
  </si>
  <si>
    <t>Щит ЩРН-48</t>
  </si>
  <si>
    <t>Автоматический выключатель 380 В, ток комбинированного расцепителя 16 А с независимым расцепителем</t>
  </si>
  <si>
    <t>Автоматический выключатель 220 В, ток комбинированного расцепителя 5 А с независимым расцепителем</t>
  </si>
  <si>
    <t>Дифференциальный автоматический выключатель 220 В, ток комбинированного расцепителя 10 А</t>
  </si>
  <si>
    <t>Автоматический выключатель 380 В, ток комбинированного расцепителя 25 А с независимым расцепителем</t>
  </si>
  <si>
    <t>Коробка распаячная</t>
  </si>
  <si>
    <t>Розетка трехместная</t>
  </si>
  <si>
    <t>Розетка одноместная</t>
  </si>
  <si>
    <t>Выключатель одноклавишный</t>
  </si>
  <si>
    <t>Выключатель двухклавишный</t>
  </si>
  <si>
    <t>Светильник светодиодный</t>
  </si>
  <si>
    <t>Труба гофрированная. ф25</t>
  </si>
  <si>
    <t>Труба гофрированная. ф40</t>
  </si>
  <si>
    <t>Неперфорированный лоток в комплекте</t>
  </si>
  <si>
    <t>Магистральный кабель-канал 60х40 мм</t>
  </si>
  <si>
    <t>Магистральный кабель-канал 100х40 мм</t>
  </si>
  <si>
    <t>Мачта секционная</t>
  </si>
  <si>
    <t>Сталь полосовая 50х4 мм, марка Ст3сп</t>
  </si>
  <si>
    <t>Автоматическая установка пожарной сигнализации</t>
  </si>
  <si>
    <t>Оборудование</t>
  </si>
  <si>
    <t>Приборы ПС приемно-контрольные, пусковые, концентратор: блок базовый на 20 лучей</t>
  </si>
  <si>
    <t>Пульт контроля и управления охранно-пожарный, марка "С2000- М"</t>
  </si>
  <si>
    <t>Приборы ПС приемно-контрольные, пусковые, концентратор: блок базовый на 10 лучей</t>
  </si>
  <si>
    <t>Блок индикации и управления пожаротушением, марка "С2000- ПТ"</t>
  </si>
  <si>
    <t>Блок контрольно-пусковой, марка "С2000-КПБ"</t>
  </si>
  <si>
    <t>Прибор приемно-контрольный и управления автоматическими средствами пожаротушения и оповещателями, марка "С2000- АСПТ"</t>
  </si>
  <si>
    <t>Преобразователь интерфейсов с гальванической изоляцией, марка "ПИ-01" корпус IP65</t>
  </si>
  <si>
    <t>Преобразователь интерфейса, марка "С2000-ПИ"</t>
  </si>
  <si>
    <t>Извещатель ПС автоматический: дымовой, фотоэлектрический, радиоизотопный, световой в нормальном исполнении</t>
  </si>
  <si>
    <t>Извещатель пожарный дымовой: ДИП-34А</t>
  </si>
  <si>
    <t>Извещатель пожарный ручной: ИПР 513-3А исп. 02</t>
  </si>
  <si>
    <t>Оповещатель охранно-пожарный световой ОПОП 1-5-12/24</t>
  </si>
  <si>
    <t>Извещатель ПС автоматический: тепловой электро-контактный, магнитоконтактный в нормальном исполнении</t>
  </si>
  <si>
    <t>Оповещатель комбинированный светозвуковой МАЯК 12К</t>
  </si>
  <si>
    <t>Извещатель охранный адресный магнитоконтактный, марка "С2000-СМК"</t>
  </si>
  <si>
    <t>Источники резервного питания</t>
  </si>
  <si>
    <t>Отдельно устанавливаемый: преобразователь или блок питания</t>
  </si>
  <si>
    <t>Источник резервного питания, марка: "РИП 12-1-1,2 Protection"</t>
  </si>
  <si>
    <t>Бокс под аккумуляторы . Ящик для трубных проводок протяжной или коробка, размер: до 500х500 мм</t>
  </si>
  <si>
    <t>Аккумулятор кислотный стационарный, тип: С-2, СК-2</t>
  </si>
  <si>
    <t>Батарея аккумуляторная: АКБ-38 12В/38 А/ч</t>
  </si>
  <si>
    <t>КАБЕЛЬНАЯ ПРОДУКЦИЯ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</si>
  <si>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</si>
  <si>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Кабель до 35 кВ в проложенных трубах, блоках и коробах, масса 1 м кабеля: до 1 кг</t>
  </si>
  <si>
    <t>Кабель до 35 кВ с креплением накладными скобами, масса 1 м кабеля: до 0,5 кг</t>
  </si>
  <si>
    <t>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ПВХ, не распространяющий горение, с низким дымо- и газовыделением, с экраном из алюмолавсановой ленты, марки: КПСЭСнг-FRLS 1х2х0,75</t>
  </si>
  <si>
    <t>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ПВХ, не распространяющий горение, с низким дымо- и газовыделением, с экраном из алюмолавсановой ленты, марки: КПСЭСнг-FRLS 2х2х0,75</t>
  </si>
  <si>
    <t>Кабель (витая пара) UTP 2x2x0,52 категория 5е (внешний)</t>
  </si>
  <si>
    <t>Монтажные изделия и материалы</t>
  </si>
  <si>
    <t>Кабель-канал (короб) "Электропласт": 20x10 мм</t>
  </si>
  <si>
    <t>Заглушка для короба: 25х16 мм</t>
  </si>
  <si>
    <t>Угол плоский для короба: 25х16 мм</t>
  </si>
  <si>
    <t>Трубы гибкие гофрированные из самозатухающего ПВХ- пластиката (ГОСТ Р 50827-95) легкого типа, со стальной протяжкой (зондом), наружным диаметром 20 мм</t>
  </si>
  <si>
    <t>Модуль газового пожаротушения МГП-16-100 ПК, без заправки</t>
  </si>
  <si>
    <t>Тетрафторметан</t>
  </si>
  <si>
    <t>Прокладка трубопроводов отопления и газоснабжения из стальных бесшовных труб диаметром: 50 мм</t>
  </si>
  <si>
    <t>Трубы бесшовные холоднодеформированные из коррозионностойкой стали марки 12Х18Н10Т(8443) наружным диаметром: 40 мм, толщиной стенки 3,0 мм</t>
  </si>
  <si>
    <t>Трубы бесшовные холоднодеформированные из коррозионностойкой стали марки 12Х18Н10Т(8443) наружным диаметром: 45 мм, толщиной стенки 3,0 мм</t>
  </si>
  <si>
    <t>Прокладка трубопроводов отопления и газоснабжения из стальных бесшовных труб диаметром: 65 мм</t>
  </si>
  <si>
    <t>Трубы бесшовные холоднодеформированные из коррозионностойкой стали марки 12Х18Н10Т(8443) наружным диаметром: 57 мм, толщиной стенки 4,0 мм</t>
  </si>
  <si>
    <t>Прокладка трубопроводов отопления и газоснабжения из стальных бесшовных труб диаметром: 80 мм</t>
  </si>
  <si>
    <t>Трубы бесшовные холоднодеформированные из коррозионностойкой стали марки 12Х18Н10Т(8443) наружным диаметром: 76 мм, толщиной стенки 4,0 мм</t>
  </si>
  <si>
    <t>Прокладка трубопроводов отопления и газоснабжения из стальных бесшовных труб диаметром: 100 мм</t>
  </si>
  <si>
    <t>Трубы бесшовные холоднодеформированные из коррозионностойкой стали марки 12Х18Н10Т(8443) наружным диаметром: 108 мм, толщиной стенки 5,0 мм</t>
  </si>
  <si>
    <t xml:space="preserve">100 м2 </t>
  </si>
  <si>
    <t xml:space="preserve">100 м3 </t>
  </si>
  <si>
    <t xml:space="preserve"> Кровля ( -КР лист  1-7,12)</t>
  </si>
  <si>
    <t xml:space="preserve">1 м3 </t>
  </si>
  <si>
    <t xml:space="preserve"> Работы по усилению конструктивов и переоборудованию входной группы для МГН</t>
  </si>
  <si>
    <t xml:space="preserve">100 м </t>
  </si>
  <si>
    <t xml:space="preserve">1 т </t>
  </si>
  <si>
    <t>100 м3</t>
  </si>
  <si>
    <t>Разборка бортовых камней: на бетонном основании</t>
  </si>
  <si>
    <t>Погрузо-разгрузочные работы при автомобильных перевозках: Погрузка мусора строительного с погрузкой экскаваторами емкостью ковша до 0,5 м3</t>
  </si>
  <si>
    <t>Перевозка грузов автомобилями-самосвалами грузоподъемностью 10 т работающих вне карьера на расстояние: I класс груза до 15 км</t>
  </si>
  <si>
    <t>Плиточное покрытие (ТИП 1 и ТИП2)</t>
  </si>
  <si>
    <t>Устройство прослойки из нетканого синтетического материала (НСМ) в земляном полотне: сплошной</t>
  </si>
  <si>
    <t>1000 м2</t>
  </si>
  <si>
    <t>Полотно иглопробивное для дорожного строительства: поверхностной плотности 160 г/м2</t>
  </si>
  <si>
    <t>Устройство подстилающих и выравнивающих слоев оснований: из песка</t>
  </si>
  <si>
    <t>Песок природный для строительных: работ средний</t>
  </si>
  <si>
    <t>Устройство подстилающих и выравнивающих слоев оснований: из щебня</t>
  </si>
  <si>
    <t>Щебень из природного камня для строительных работ марка: 400, фракция 20-40 мм</t>
  </si>
  <si>
    <t>Смесь пескоцементная (цемент М 400)</t>
  </si>
  <si>
    <t>Устройство покрытий из тротуарной плитки, количество плитки при укладке на 1 м2: 40 шт.</t>
  </si>
  <si>
    <t>Плитка фигурная тротуарная,: цветная толщина 60 мм</t>
  </si>
  <si>
    <t>Плитка фигурная тротуарная,: цветная толщина 45 мм</t>
  </si>
  <si>
    <t>Установка бортовых камней бетонных: при других видах покрытий</t>
  </si>
  <si>
    <t>100  шт</t>
  </si>
  <si>
    <t xml:space="preserve">1 м2 </t>
  </si>
  <si>
    <t xml:space="preserve">Установка и разборка наружных инвентарных лесов высотой до 16 м: </t>
  </si>
  <si>
    <t xml:space="preserve">На каждые последующие 4 м высоты наружных инвентарных лесов добавлять: к расценкам </t>
  </si>
  <si>
    <t>Пленка пароизоляционная ЮТАФОЛ (3-х слойная полиэтиленовая с армированным слоем из полиэтиленовых полос</t>
  </si>
  <si>
    <t xml:space="preserve">Лист оцинкованный плоский размером 2х1,25 м, толщиной: 0,5 </t>
  </si>
  <si>
    <t>ПНР</t>
  </si>
  <si>
    <t>комп</t>
  </si>
  <si>
    <t>Непредвиденные затраты</t>
  </si>
  <si>
    <t>Демонтаж связей и распорок из одиночных и парных уголков, гнуто сварных профилей для пролетов: до 24 м при высоте здания до 25 м (м/к навесов приямков)</t>
  </si>
  <si>
    <t>НДС 20%</t>
  </si>
  <si>
    <t>Итого по ведомости</t>
  </si>
  <si>
    <t>Всего по контракту</t>
  </si>
  <si>
    <t>Автоматическая система диспетчеризации и управления</t>
  </si>
  <si>
    <t>№</t>
  </si>
  <si>
    <t xml:space="preserve">Наименование работ </t>
  </si>
  <si>
    <t>Ед. изм.</t>
  </si>
  <si>
    <t>Колл.</t>
  </si>
  <si>
    <t>Стоимость за ед.</t>
  </si>
  <si>
    <t>Стоимость всего</t>
  </si>
  <si>
    <t xml:space="preserve"> Монтжные работы</t>
  </si>
  <si>
    <t xml:space="preserve"> Телефонизация</t>
  </si>
  <si>
    <t xml:space="preserve"> Демонтажные работы</t>
  </si>
  <si>
    <t xml:space="preserve">100 кВт </t>
  </si>
  <si>
    <t xml:space="preserve">Конструкции навесной фасадной системы с воздушным зазором Newton Systems </t>
  </si>
  <si>
    <t xml:space="preserve">100 шт. </t>
  </si>
  <si>
    <t xml:space="preserve"> Вентилируемый фасад</t>
  </si>
  <si>
    <t xml:space="preserve"> </t>
  </si>
  <si>
    <t>Отопление и вентиляция</t>
  </si>
  <si>
    <t>Капитальный ремонт объекта Государственного казенного учреждения Республики Крым "Государственный архив Республики Крым" расположенного по адресу:
г. Симферополь, ул. Павленко, 1а</t>
  </si>
  <si>
    <t>ЗАКАЗЧИК:</t>
  </si>
  <si>
    <t>ПОДРЯДЧИК:</t>
  </si>
  <si>
    <t xml:space="preserve">Директор: </t>
  </si>
  <si>
    <t>Директор:</t>
  </si>
  <si>
    <t>________________________/Р.Л. Бекиров/</t>
  </si>
  <si>
    <t>М.П.</t>
  </si>
  <si>
    <t>_____________________/Ю.А. Денисенко/</t>
  </si>
  <si>
    <t>Сводный сметный расчет стоимости строительства</t>
  </si>
  <si>
    <t>Приложение №1 к дополнительному соглашению №2 от 20.10.2021г,</t>
  </si>
  <si>
    <t>приложение №1 к государственному контракту №80 от 12.07.2021г.</t>
  </si>
  <si>
    <t>всего по смете</t>
  </si>
  <si>
    <t>удорожание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</si>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</sst>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#,##0.00_ ;[Red]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0" fontId="13" fillId="0" borderId="0"/>
    <xf numFmtId="0" fontId="14" fillId="0" borderId="0"/>
    <xf numFmtId="0" fontId="16" fillId="0" borderId="0"/>
  </cellStyleXfs>
  <cellXfs count="8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3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43" fontId="3" fillId="3" borderId="2" xfId="0" applyNumberFormat="1" applyFont="1" applyFill="1" applyBorder="1" applyAlignment="1">
      <alignment horizontal="center" vertical="center" wrapText="1"/>
    </xf>
    <xf numFmtId="43" fontId="6" fillId="3" borderId="2" xfId="0" applyNumberFormat="1" applyFont="1" applyFill="1" applyBorder="1" applyAlignment="1">
      <alignment horizontal="center" vertical="center" wrapText="1"/>
    </xf>
    <xf numFmtId="43" fontId="9" fillId="3" borderId="2" xfId="0" applyNumberFormat="1" applyFont="1" applyFill="1" applyBorder="1" applyAlignment="1">
      <alignment horizontal="center" vertical="center" wrapText="1"/>
    </xf>
    <xf numFmtId="43" fontId="8" fillId="3" borderId="2" xfId="0" applyNumberFormat="1" applyFont="1" applyFill="1" applyBorder="1" applyAlignment="1">
      <alignment horizontal="center" vertical="center" wrapText="1"/>
    </xf>
    <xf numFmtId="43" fontId="3" fillId="2" borderId="10" xfId="0" applyNumberFormat="1" applyFont="1" applyFill="1" applyBorder="1" applyAlignment="1">
      <alignment horizontal="center" vertical="center" wrapText="1"/>
    </xf>
    <xf numFmtId="43" fontId="8" fillId="3" borderId="11" xfId="0" applyNumberFormat="1" applyFont="1" applyFill="1" applyBorder="1" applyAlignment="1">
      <alignment horizontal="center" vertical="center" wrapText="1"/>
    </xf>
    <xf numFmtId="43" fontId="3" fillId="2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3" fontId="6" fillId="3" borderId="13" xfId="1" applyFont="1" applyFill="1" applyBorder="1" applyAlignment="1">
      <alignment horizontal="center" vertical="center" wrapText="1"/>
    </xf>
    <xf numFmtId="43" fontId="8" fillId="3" borderId="13" xfId="1" applyFont="1" applyFill="1" applyBorder="1" applyAlignment="1">
      <alignment horizontal="center" vertical="center" wrapText="1"/>
    </xf>
    <xf numFmtId="43" fontId="11" fillId="3" borderId="13" xfId="1" applyFont="1" applyFill="1" applyBorder="1" applyAlignment="1">
      <alignment horizontal="center" vertical="center" wrapText="1"/>
    </xf>
    <xf numFmtId="43" fontId="8" fillId="3" borderId="3" xfId="1" applyFont="1" applyFill="1" applyBorder="1" applyAlignment="1">
      <alignment horizontal="center" vertical="center" wrapText="1"/>
    </xf>
    <xf numFmtId="43" fontId="6" fillId="2" borderId="13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43" fontId="6" fillId="3" borderId="12" xfId="1" applyFont="1" applyFill="1" applyBorder="1" applyAlignment="1">
      <alignment horizontal="center" vertical="center" wrapText="1"/>
    </xf>
    <xf numFmtId="43" fontId="4" fillId="2" borderId="13" xfId="1" applyFont="1" applyFill="1" applyBorder="1" applyAlignment="1">
      <alignment horizontal="center" vertical="center" wrapText="1"/>
    </xf>
    <xf numFmtId="43" fontId="6" fillId="2" borderId="14" xfId="1" applyFont="1" applyFill="1" applyBorder="1" applyAlignment="1">
      <alignment horizontal="center" vertical="center" wrapText="1"/>
    </xf>
    <xf numFmtId="43" fontId="6" fillId="2" borderId="15" xfId="1" applyFont="1" applyFill="1" applyBorder="1" applyAlignment="1">
      <alignment horizontal="center" vertical="center" wrapText="1"/>
    </xf>
    <xf numFmtId="43" fontId="12" fillId="3" borderId="13" xfId="1" applyFont="1" applyFill="1" applyBorder="1" applyAlignment="1">
      <alignment horizontal="center" vertical="center" wrapText="1"/>
    </xf>
    <xf numFmtId="43" fontId="12" fillId="2" borderId="13" xfId="1" applyFont="1" applyFill="1" applyBorder="1" applyAlignment="1">
      <alignment horizontal="center" vertical="center" wrapText="1"/>
    </xf>
    <xf numFmtId="43" fontId="6" fillId="2" borderId="0" xfId="1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3" fontId="6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top"/>
    </xf>
    <xf numFmtId="49" fontId="17" fillId="0" borderId="0" xfId="0" applyNumberFormat="1" applyFont="1" applyAlignment="1">
      <alignment horizontal="left" vertical="top"/>
    </xf>
    <xf numFmtId="164" fontId="17" fillId="0" borderId="0" xfId="0" applyNumberFormat="1" applyFont="1" applyAlignment="1">
      <alignment horizontal="right" vertical="top"/>
    </xf>
    <xf numFmtId="0" fontId="15" fillId="0" borderId="0" xfId="0" applyFont="1"/>
    <xf numFmtId="164" fontId="17" fillId="0" borderId="0" xfId="0" applyNumberFormat="1" applyFont="1" applyAlignment="1">
      <alignment horizontal="left" vertical="top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top"/>
    </xf>
    <xf numFmtId="164" fontId="15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right"/>
    </xf>
    <xf numFmtId="0" fontId="10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164" fontId="2" fillId="0" borderId="0" xfId="0" applyNumberFormat="1" applyFont="1"/>
    <xf numFmtId="164" fontId="18" fillId="0" borderId="0" xfId="0" applyNumberFormat="1" applyFont="1" applyAlignment="1">
      <alignment vertical="top"/>
    </xf>
    <xf numFmtId="164" fontId="15" fillId="0" borderId="0" xfId="0" applyNumberFormat="1" applyFont="1"/>
    <xf numFmtId="40" fontId="0" fillId="0" borderId="0" xfId="0" applyNumberFormat="1"/>
    <xf numFmtId="40" fontId="15" fillId="0" borderId="0" xfId="0" applyNumberFormat="1" applyFont="1"/>
    <xf numFmtId="40" fontId="2" fillId="0" borderId="0" xfId="0" applyNumberFormat="1" applyFont="1"/>
    <xf numFmtId="165" fontId="2" fillId="0" borderId="0" xfId="0" applyNumberFormat="1" applyFont="1"/>
  </cellXfs>
  <cellStyles count="7">
    <cellStyle name="Обычный" xfId="0" builtinId="0"/>
    <cellStyle name="Обычный 2" xfId="2"/>
    <cellStyle name="Обычный 2 2" xfId="4"/>
    <cellStyle name="Обычный 2 3" xfId="6"/>
    <cellStyle name="Обычный 3" xfId="5"/>
    <cellStyle name="Обычный 4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7"/>
  <sheetViews>
    <sheetView tabSelected="1" view="pageBreakPreview" topLeftCell="A33" zoomScaleNormal="100" zoomScaleSheetLayoutView="100" workbookViewId="0">
      <selection activeCell="G44" sqref="G44"/>
    </sheetView>
  </sheetViews>
  <sheetFormatPr defaultRowHeight="15" x14ac:dyDescent="0.25"/>
  <cols>
    <col min="1" max="1" width="5.85546875" style="6" customWidth="1"/>
    <col min="2" max="2" width="79.85546875" style="6" customWidth="1"/>
    <col min="3" max="3" width="9.28515625" style="6" bestFit="1" customWidth="1"/>
    <col min="4" max="4" width="12.28515625" style="59" customWidth="1"/>
    <col min="5" max="5" width="13.85546875" style="6" customWidth="1"/>
    <col min="6" max="6" width="18" style="53" customWidth="1"/>
    <col min="7" max="7" width="14.5703125" style="81" bestFit="1" customWidth="1"/>
    <col min="8" max="8" width="12" style="81" bestFit="1" customWidth="1"/>
    <col min="9" max="9" width="15.5703125" style="85" customWidth="1"/>
    <col min="10" max="10" width="11.85546875" bestFit="1" customWidth="1"/>
  </cols>
  <sheetData>
    <row r="1" spans="1:6" x14ac:dyDescent="0.25">
      <c r="A1" s="63"/>
      <c r="B1" s="77" t="s">
        <v>586</v>
      </c>
      <c r="C1" s="77"/>
      <c r="D1" s="77"/>
      <c r="E1" s="77"/>
      <c r="F1" s="77"/>
    </row>
    <row r="2" spans="1:6" x14ac:dyDescent="0.25">
      <c r="A2" s="63"/>
      <c r="B2" s="78" t="s">
        <v>587</v>
      </c>
      <c r="C2" s="78"/>
      <c r="D2" s="78"/>
      <c r="E2" s="78"/>
      <c r="F2" s="78"/>
    </row>
    <row r="3" spans="1:6" x14ac:dyDescent="0.25">
      <c r="A3" s="62"/>
      <c r="B3" s="17" t="s">
        <v>575</v>
      </c>
      <c r="C3" s="17"/>
      <c r="D3" s="55"/>
      <c r="E3" s="17"/>
      <c r="F3" s="45"/>
    </row>
    <row r="4" spans="1:6" x14ac:dyDescent="0.25">
      <c r="A4" s="62"/>
      <c r="B4" s="17"/>
      <c r="C4" s="17"/>
      <c r="D4" s="55"/>
      <c r="E4" s="17"/>
      <c r="F4" s="45"/>
    </row>
    <row r="5" spans="1:6" ht="22.5" x14ac:dyDescent="0.25">
      <c r="A5" s="79" t="s">
        <v>585</v>
      </c>
      <c r="B5" s="79"/>
      <c r="C5" s="79"/>
      <c r="D5" s="79"/>
      <c r="E5" s="79"/>
      <c r="F5" s="79"/>
    </row>
    <row r="6" spans="1:6" ht="22.5" customHeight="1" x14ac:dyDescent="0.25">
      <c r="A6" s="80" t="s">
        <v>577</v>
      </c>
      <c r="B6" s="80"/>
      <c r="C6" s="80"/>
      <c r="D6" s="80"/>
      <c r="E6" s="80"/>
      <c r="F6" s="80"/>
    </row>
    <row r="7" spans="1:6" ht="15.75" thickBot="1" x14ac:dyDescent="0.3">
      <c r="A7" s="17"/>
      <c r="B7" s="17"/>
      <c r="C7" s="17"/>
      <c r="D7" s="55"/>
      <c r="E7" s="17"/>
      <c r="F7" s="45"/>
    </row>
    <row r="8" spans="1:6" ht="29.25" thickBot="1" x14ac:dyDescent="0.3">
      <c r="A8" s="14" t="s">
        <v>562</v>
      </c>
      <c r="B8" s="13" t="s">
        <v>563</v>
      </c>
      <c r="C8" s="54" t="s">
        <v>564</v>
      </c>
      <c r="D8" s="54" t="s">
        <v>565</v>
      </c>
      <c r="E8" s="54" t="s">
        <v>566</v>
      </c>
      <c r="F8" s="46" t="s">
        <v>567</v>
      </c>
    </row>
    <row r="9" spans="1:6" ht="15.75" x14ac:dyDescent="0.25">
      <c r="A9" s="26"/>
      <c r="B9" s="27" t="s">
        <v>0</v>
      </c>
      <c r="C9" s="26"/>
      <c r="D9" s="56"/>
      <c r="E9" s="29"/>
      <c r="F9" s="47"/>
    </row>
    <row r="10" spans="1:6" ht="30" x14ac:dyDescent="0.25">
      <c r="A10" s="7">
        <v>1</v>
      </c>
      <c r="B10" s="1" t="s">
        <v>1</v>
      </c>
      <c r="C10" s="1" t="s">
        <v>2</v>
      </c>
      <c r="D10" s="7">
        <v>11.3</v>
      </c>
      <c r="E10" s="30">
        <f>F10/D10</f>
        <v>17299.688495575221</v>
      </c>
      <c r="F10" s="44">
        <v>195486.48</v>
      </c>
    </row>
    <row r="11" spans="1:6" ht="30" x14ac:dyDescent="0.25">
      <c r="A11" s="7">
        <v>2</v>
      </c>
      <c r="B11" s="1" t="s">
        <v>3</v>
      </c>
      <c r="C11" s="1" t="s">
        <v>524</v>
      </c>
      <c r="D11" s="7">
        <v>3.09E-2</v>
      </c>
      <c r="E11" s="30">
        <f t="shared" ref="E11:E74" si="0">F11/D11</f>
        <v>204505.82524271842</v>
      </c>
      <c r="F11" s="44">
        <v>6319.23</v>
      </c>
    </row>
    <row r="12" spans="1:6" x14ac:dyDescent="0.25">
      <c r="A12" s="7">
        <v>3</v>
      </c>
      <c r="B12" s="1" t="s">
        <v>4</v>
      </c>
      <c r="C12" s="1" t="s">
        <v>524</v>
      </c>
      <c r="D12" s="7">
        <v>3.6434000000000002</v>
      </c>
      <c r="E12" s="30">
        <f t="shared" si="0"/>
        <v>50172.179832025031</v>
      </c>
      <c r="F12" s="44">
        <v>182797.32</v>
      </c>
    </row>
    <row r="13" spans="1:6" x14ac:dyDescent="0.25">
      <c r="A13" s="7">
        <v>4</v>
      </c>
      <c r="B13" s="1" t="s">
        <v>7</v>
      </c>
      <c r="C13" s="1" t="s">
        <v>2</v>
      </c>
      <c r="D13" s="7">
        <v>0.86</v>
      </c>
      <c r="E13" s="30">
        <f t="shared" si="0"/>
        <v>3776.5</v>
      </c>
      <c r="F13" s="44">
        <v>3247.79</v>
      </c>
    </row>
    <row r="14" spans="1:6" x14ac:dyDescent="0.25">
      <c r="A14" s="7">
        <v>5</v>
      </c>
      <c r="B14" s="1" t="s">
        <v>8</v>
      </c>
      <c r="C14" s="1" t="s">
        <v>9</v>
      </c>
      <c r="D14" s="7">
        <v>3.9081999999999999</v>
      </c>
      <c r="E14" s="30">
        <f t="shared" si="0"/>
        <v>22607.561025536052</v>
      </c>
      <c r="F14" s="44">
        <v>88354.87</v>
      </c>
    </row>
    <row r="15" spans="1:6" x14ac:dyDescent="0.25">
      <c r="A15" s="7">
        <v>6</v>
      </c>
      <c r="B15" s="1" t="s">
        <v>10</v>
      </c>
      <c r="C15" s="1" t="s">
        <v>525</v>
      </c>
      <c r="D15" s="7">
        <v>8.4699999999999998E-2</v>
      </c>
      <c r="E15" s="30">
        <f t="shared" si="0"/>
        <v>42399.763872491152</v>
      </c>
      <c r="F15" s="44">
        <v>3591.26</v>
      </c>
    </row>
    <row r="16" spans="1:6" ht="30" x14ac:dyDescent="0.25">
      <c r="A16" s="7">
        <v>7</v>
      </c>
      <c r="B16" s="1" t="s">
        <v>11</v>
      </c>
      <c r="C16" s="1" t="s">
        <v>524</v>
      </c>
      <c r="D16" s="7">
        <v>1.2</v>
      </c>
      <c r="E16" s="30">
        <f t="shared" si="0"/>
        <v>113157.01666666668</v>
      </c>
      <c r="F16" s="44">
        <v>135788.42000000001</v>
      </c>
    </row>
    <row r="17" spans="1:6" x14ac:dyDescent="0.25">
      <c r="A17" s="7">
        <v>8</v>
      </c>
      <c r="B17" s="1" t="s">
        <v>13</v>
      </c>
      <c r="C17" s="1" t="s">
        <v>9</v>
      </c>
      <c r="D17" s="7">
        <v>1.6259999999999999</v>
      </c>
      <c r="E17" s="30">
        <f t="shared" si="0"/>
        <v>6631.2730627306282</v>
      </c>
      <c r="F17" s="44">
        <v>10782.45</v>
      </c>
    </row>
    <row r="18" spans="1:6" x14ac:dyDescent="0.25">
      <c r="A18" s="7">
        <v>9</v>
      </c>
      <c r="B18" s="1" t="s">
        <v>14</v>
      </c>
      <c r="C18" s="1" t="s">
        <v>524</v>
      </c>
      <c r="D18" s="7">
        <v>0.10639999999999999</v>
      </c>
      <c r="E18" s="30">
        <f t="shared" si="0"/>
        <v>50172.08646616542</v>
      </c>
      <c r="F18" s="44">
        <v>5338.31</v>
      </c>
    </row>
    <row r="19" spans="1:6" x14ac:dyDescent="0.25">
      <c r="A19" s="7">
        <v>10</v>
      </c>
      <c r="B19" s="1" t="s">
        <v>15</v>
      </c>
      <c r="C19" s="1" t="s">
        <v>524</v>
      </c>
      <c r="D19" s="7">
        <v>5.5327000000000002</v>
      </c>
      <c r="E19" s="30">
        <f t="shared" si="0"/>
        <v>2670.4321578975905</v>
      </c>
      <c r="F19" s="44">
        <v>14774.7</v>
      </c>
    </row>
    <row r="20" spans="1:6" x14ac:dyDescent="0.25">
      <c r="A20" s="7">
        <v>11</v>
      </c>
      <c r="B20" s="1" t="s">
        <v>17</v>
      </c>
      <c r="C20" s="1" t="s">
        <v>524</v>
      </c>
      <c r="D20" s="7">
        <v>2.0703999999999998</v>
      </c>
      <c r="E20" s="30">
        <f t="shared" si="0"/>
        <v>3230.1680834621329</v>
      </c>
      <c r="F20" s="44">
        <v>6687.74</v>
      </c>
    </row>
    <row r="21" spans="1:6" x14ac:dyDescent="0.25">
      <c r="A21" s="7">
        <v>12</v>
      </c>
      <c r="B21" s="1" t="s">
        <v>19</v>
      </c>
      <c r="C21" s="1" t="s">
        <v>524</v>
      </c>
      <c r="D21" s="7">
        <v>1.5078</v>
      </c>
      <c r="E21" s="30">
        <f t="shared" si="0"/>
        <v>34437.498341955165</v>
      </c>
      <c r="F21" s="44">
        <v>51924.86</v>
      </c>
    </row>
    <row r="22" spans="1:6" x14ac:dyDescent="0.25">
      <c r="A22" s="7">
        <v>13</v>
      </c>
      <c r="B22" s="1" t="s">
        <v>20</v>
      </c>
      <c r="C22" s="1" t="s">
        <v>529</v>
      </c>
      <c r="D22" s="7">
        <v>5.6577999999999999</v>
      </c>
      <c r="E22" s="30">
        <f t="shared" si="0"/>
        <v>1048.3969033900103</v>
      </c>
      <c r="F22" s="44">
        <v>5931.62</v>
      </c>
    </row>
    <row r="23" spans="1:6" x14ac:dyDescent="0.25">
      <c r="A23" s="7">
        <v>14</v>
      </c>
      <c r="B23" s="1" t="s">
        <v>21</v>
      </c>
      <c r="C23" s="1" t="s">
        <v>524</v>
      </c>
      <c r="D23" s="7">
        <v>0.4587</v>
      </c>
      <c r="E23" s="30">
        <f t="shared" si="0"/>
        <v>21909.679529103989</v>
      </c>
      <c r="F23" s="44">
        <v>10049.969999999999</v>
      </c>
    </row>
    <row r="24" spans="1:6" x14ac:dyDescent="0.25">
      <c r="A24" s="7">
        <v>15</v>
      </c>
      <c r="B24" s="1" t="s">
        <v>22</v>
      </c>
      <c r="C24" s="1" t="s">
        <v>524</v>
      </c>
      <c r="D24" s="7">
        <v>0.37440000000000001</v>
      </c>
      <c r="E24" s="30">
        <f t="shared" si="0"/>
        <v>20839.26282051282</v>
      </c>
      <c r="F24" s="44">
        <v>7802.22</v>
      </c>
    </row>
    <row r="25" spans="1:6" ht="30" x14ac:dyDescent="0.25">
      <c r="A25" s="7">
        <v>16</v>
      </c>
      <c r="B25" s="1" t="s">
        <v>23</v>
      </c>
      <c r="C25" s="1" t="s">
        <v>529</v>
      </c>
      <c r="D25" s="7">
        <v>1.488</v>
      </c>
      <c r="E25" s="30">
        <f t="shared" si="0"/>
        <v>13151.061827956988</v>
      </c>
      <c r="F25" s="44">
        <v>19568.78</v>
      </c>
    </row>
    <row r="26" spans="1:6" x14ac:dyDescent="0.25">
      <c r="A26" s="7">
        <v>17</v>
      </c>
      <c r="B26" s="1" t="s">
        <v>24</v>
      </c>
      <c r="C26" s="1">
        <v>100</v>
      </c>
      <c r="D26" s="7">
        <v>0.12</v>
      </c>
      <c r="E26" s="30">
        <f t="shared" si="0"/>
        <v>42882.5</v>
      </c>
      <c r="F26" s="44">
        <v>5145.8999999999996</v>
      </c>
    </row>
    <row r="27" spans="1:6" x14ac:dyDescent="0.25">
      <c r="A27" s="7">
        <v>18</v>
      </c>
      <c r="B27" s="1" t="s">
        <v>25</v>
      </c>
      <c r="C27" s="1" t="s">
        <v>524</v>
      </c>
      <c r="D27" s="7">
        <v>0.25240000000000001</v>
      </c>
      <c r="E27" s="30">
        <f t="shared" si="0"/>
        <v>14970.364500792391</v>
      </c>
      <c r="F27" s="44">
        <v>3778.52</v>
      </c>
    </row>
    <row r="28" spans="1:6" x14ac:dyDescent="0.25">
      <c r="A28" s="7">
        <v>19</v>
      </c>
      <c r="B28" s="1" t="s">
        <v>26</v>
      </c>
      <c r="C28" s="1" t="s">
        <v>9</v>
      </c>
      <c r="D28" s="7">
        <v>5.5800000000000002E-2</v>
      </c>
      <c r="E28" s="30">
        <f t="shared" si="0"/>
        <v>29815.232974910396</v>
      </c>
      <c r="F28" s="44">
        <v>1663.69</v>
      </c>
    </row>
    <row r="29" spans="1:6" x14ac:dyDescent="0.25">
      <c r="A29" s="7">
        <v>20</v>
      </c>
      <c r="B29" s="1" t="s">
        <v>27</v>
      </c>
      <c r="C29" s="1">
        <v>100</v>
      </c>
      <c r="D29" s="7">
        <v>0.65</v>
      </c>
      <c r="E29" s="30">
        <f t="shared" si="0"/>
        <v>54334.446153846155</v>
      </c>
      <c r="F29" s="44">
        <v>35317.39</v>
      </c>
    </row>
    <row r="30" spans="1:6" x14ac:dyDescent="0.25">
      <c r="A30" s="7">
        <v>21</v>
      </c>
      <c r="B30" s="1" t="s">
        <v>28</v>
      </c>
      <c r="C30" s="1" t="s">
        <v>524</v>
      </c>
      <c r="D30" s="7">
        <v>1.446</v>
      </c>
      <c r="E30" s="30">
        <f t="shared" si="0"/>
        <v>10169.322268326418</v>
      </c>
      <c r="F30" s="44">
        <v>14704.84</v>
      </c>
    </row>
    <row r="31" spans="1:6" x14ac:dyDescent="0.25">
      <c r="A31" s="7">
        <v>22</v>
      </c>
      <c r="B31" s="1" t="s">
        <v>29</v>
      </c>
      <c r="C31" s="1" t="s">
        <v>529</v>
      </c>
      <c r="D31" s="7">
        <v>2.36</v>
      </c>
      <c r="E31" s="30">
        <f t="shared" si="0"/>
        <v>1180.0762711864406</v>
      </c>
      <c r="F31" s="44">
        <v>2784.98</v>
      </c>
    </row>
    <row r="32" spans="1:6" ht="15.75" x14ac:dyDescent="0.25">
      <c r="A32" s="10">
        <v>23</v>
      </c>
      <c r="B32" s="19" t="s">
        <v>30</v>
      </c>
      <c r="C32" s="8"/>
      <c r="D32" s="10"/>
      <c r="E32" s="31"/>
      <c r="F32" s="40"/>
    </row>
    <row r="33" spans="1:6" x14ac:dyDescent="0.25">
      <c r="A33" s="7">
        <v>24</v>
      </c>
      <c r="B33" s="1" t="s">
        <v>31</v>
      </c>
      <c r="C33" s="1" t="s">
        <v>524</v>
      </c>
      <c r="D33" s="7">
        <v>3.843</v>
      </c>
      <c r="E33" s="30">
        <f t="shared" si="0"/>
        <v>4495.0819672131147</v>
      </c>
      <c r="F33" s="44">
        <v>17274.599999999999</v>
      </c>
    </row>
    <row r="34" spans="1:6" x14ac:dyDescent="0.25">
      <c r="A34" s="7">
        <v>25</v>
      </c>
      <c r="B34" s="1" t="s">
        <v>13</v>
      </c>
      <c r="C34" s="1" t="s">
        <v>9</v>
      </c>
      <c r="D34" s="7">
        <v>1.2889999999999999</v>
      </c>
      <c r="E34" s="30">
        <f t="shared" si="0"/>
        <v>6631.2723041117142</v>
      </c>
      <c r="F34" s="44">
        <v>8547.7099999999991</v>
      </c>
    </row>
    <row r="35" spans="1:6" x14ac:dyDescent="0.25">
      <c r="A35" s="7">
        <v>26</v>
      </c>
      <c r="B35" s="1" t="s">
        <v>32</v>
      </c>
      <c r="C35" s="1" t="s">
        <v>524</v>
      </c>
      <c r="D35" s="7">
        <v>3.585</v>
      </c>
      <c r="E35" s="30">
        <f t="shared" si="0"/>
        <v>8678.3654114365418</v>
      </c>
      <c r="F35" s="44">
        <v>31111.94</v>
      </c>
    </row>
    <row r="36" spans="1:6" x14ac:dyDescent="0.25">
      <c r="A36" s="7">
        <v>27</v>
      </c>
      <c r="B36" s="1" t="s">
        <v>34</v>
      </c>
      <c r="C36" s="1" t="s">
        <v>527</v>
      </c>
      <c r="D36" s="7">
        <v>89.5</v>
      </c>
      <c r="E36" s="30">
        <f t="shared" si="0"/>
        <v>971.67497206703911</v>
      </c>
      <c r="F36" s="44">
        <v>86964.91</v>
      </c>
    </row>
    <row r="37" spans="1:6" ht="30" x14ac:dyDescent="0.25">
      <c r="A37" s="7">
        <v>28</v>
      </c>
      <c r="B37" s="1" t="s">
        <v>35</v>
      </c>
      <c r="C37" s="1" t="s">
        <v>524</v>
      </c>
      <c r="D37" s="7">
        <v>0.66700000000000004</v>
      </c>
      <c r="E37" s="30">
        <f t="shared" si="0"/>
        <v>25635.44227886057</v>
      </c>
      <c r="F37" s="44">
        <v>17098.84</v>
      </c>
    </row>
    <row r="38" spans="1:6" ht="30" x14ac:dyDescent="0.25">
      <c r="A38" s="7">
        <v>29</v>
      </c>
      <c r="B38" s="1" t="s">
        <v>36</v>
      </c>
      <c r="C38" s="1" t="s">
        <v>37</v>
      </c>
      <c r="D38" s="7">
        <v>3</v>
      </c>
      <c r="E38" s="30">
        <f t="shared" si="0"/>
        <v>516.64666666666665</v>
      </c>
      <c r="F38" s="44">
        <v>1549.94</v>
      </c>
    </row>
    <row r="39" spans="1:6" ht="30" x14ac:dyDescent="0.25">
      <c r="A39" s="7">
        <v>30</v>
      </c>
      <c r="B39" s="1" t="s">
        <v>38</v>
      </c>
      <c r="C39" s="1" t="s">
        <v>530</v>
      </c>
      <c r="D39" s="7">
        <v>5.5E-2</v>
      </c>
      <c r="E39" s="30">
        <f t="shared" si="0"/>
        <v>12579.09090909091</v>
      </c>
      <c r="F39" s="44">
        <v>691.85</v>
      </c>
    </row>
    <row r="40" spans="1:6" ht="45" x14ac:dyDescent="0.25">
      <c r="A40" s="7">
        <v>31</v>
      </c>
      <c r="B40" s="1" t="s">
        <v>557</v>
      </c>
      <c r="C40" s="1" t="s">
        <v>39</v>
      </c>
      <c r="D40" s="7">
        <v>0.27</v>
      </c>
      <c r="E40" s="30">
        <f t="shared" si="0"/>
        <v>17233.629629629628</v>
      </c>
      <c r="F40" s="44">
        <v>4653.08</v>
      </c>
    </row>
    <row r="41" spans="1:6" ht="30" x14ac:dyDescent="0.25">
      <c r="A41" s="7">
        <v>32</v>
      </c>
      <c r="B41" s="1" t="s">
        <v>40</v>
      </c>
      <c r="C41" s="1" t="s">
        <v>41</v>
      </c>
      <c r="D41" s="7">
        <v>1.3190999999999999</v>
      </c>
      <c r="E41" s="30">
        <f t="shared" si="0"/>
        <v>183559.55575771359</v>
      </c>
      <c r="F41" s="44">
        <v>242133.41</v>
      </c>
    </row>
    <row r="42" spans="1:6" ht="30" x14ac:dyDescent="0.25">
      <c r="A42" s="7">
        <v>33</v>
      </c>
      <c r="B42" s="1" t="s">
        <v>42</v>
      </c>
      <c r="C42" s="1" t="s">
        <v>43</v>
      </c>
      <c r="D42" s="7">
        <v>8</v>
      </c>
      <c r="E42" s="30">
        <f t="shared" si="0"/>
        <v>1795.9762499999999</v>
      </c>
      <c r="F42" s="44">
        <v>14367.81</v>
      </c>
    </row>
    <row r="43" spans="1:6" ht="60" x14ac:dyDescent="0.25">
      <c r="A43" s="7">
        <v>34</v>
      </c>
      <c r="B43" s="1" t="s">
        <v>44</v>
      </c>
      <c r="C43" s="1" t="s">
        <v>45</v>
      </c>
      <c r="D43" s="7">
        <v>8</v>
      </c>
      <c r="E43" s="30">
        <f t="shared" si="0"/>
        <v>898.55124999999998</v>
      </c>
      <c r="F43" s="44">
        <v>7188.41</v>
      </c>
    </row>
    <row r="44" spans="1:6" ht="30" x14ac:dyDescent="0.25">
      <c r="A44" s="7">
        <v>35</v>
      </c>
      <c r="B44" s="1" t="s">
        <v>46</v>
      </c>
      <c r="C44" s="1" t="s">
        <v>47</v>
      </c>
      <c r="D44" s="7">
        <v>5</v>
      </c>
      <c r="E44" s="30">
        <f t="shared" si="0"/>
        <v>169.636</v>
      </c>
      <c r="F44" s="44">
        <v>848.18</v>
      </c>
    </row>
    <row r="45" spans="1:6" x14ac:dyDescent="0.25">
      <c r="A45" s="7">
        <v>36</v>
      </c>
      <c r="B45" s="1" t="s">
        <v>48</v>
      </c>
      <c r="C45" s="1" t="s">
        <v>49</v>
      </c>
      <c r="D45" s="7">
        <v>96</v>
      </c>
      <c r="E45" s="30">
        <f t="shared" si="0"/>
        <v>349.7084375</v>
      </c>
      <c r="F45" s="44">
        <v>33572.01</v>
      </c>
    </row>
    <row r="46" spans="1:6" ht="30" x14ac:dyDescent="0.25">
      <c r="A46" s="7">
        <v>37</v>
      </c>
      <c r="B46" s="1" t="s">
        <v>50</v>
      </c>
      <c r="C46" s="1" t="s">
        <v>51</v>
      </c>
      <c r="D46" s="7">
        <v>155.22999999999999</v>
      </c>
      <c r="E46" s="30">
        <f t="shared" si="0"/>
        <v>313.13998582748184</v>
      </c>
      <c r="F46" s="44">
        <v>48608.72</v>
      </c>
    </row>
    <row r="47" spans="1:6" ht="30" x14ac:dyDescent="0.25">
      <c r="A47" s="7">
        <v>38</v>
      </c>
      <c r="B47" s="1" t="s">
        <v>52</v>
      </c>
      <c r="C47" s="1" t="s">
        <v>51</v>
      </c>
      <c r="D47" s="7">
        <v>271</v>
      </c>
      <c r="E47" s="30">
        <f t="shared" si="0"/>
        <v>63.05</v>
      </c>
      <c r="F47" s="44">
        <v>17086.55</v>
      </c>
    </row>
    <row r="48" spans="1:6" ht="15.75" x14ac:dyDescent="0.25">
      <c r="A48" s="7">
        <v>39</v>
      </c>
      <c r="B48" s="19" t="s">
        <v>526</v>
      </c>
      <c r="C48" s="8"/>
      <c r="D48" s="10"/>
      <c r="E48" s="31"/>
      <c r="F48" s="40"/>
    </row>
    <row r="49" spans="1:6" x14ac:dyDescent="0.25">
      <c r="A49" s="7">
        <v>40</v>
      </c>
      <c r="B49" s="1" t="s">
        <v>53</v>
      </c>
      <c r="C49" s="1" t="s">
        <v>524</v>
      </c>
      <c r="D49" s="7">
        <v>3.5</v>
      </c>
      <c r="E49" s="30">
        <f t="shared" si="0"/>
        <v>16077.142857142857</v>
      </c>
      <c r="F49" s="44">
        <v>56270</v>
      </c>
    </row>
    <row r="50" spans="1:6" x14ac:dyDescent="0.25">
      <c r="A50" s="7">
        <v>41</v>
      </c>
      <c r="B50" s="1" t="s">
        <v>55</v>
      </c>
      <c r="C50" s="1" t="s">
        <v>56</v>
      </c>
      <c r="D50" s="7">
        <v>385</v>
      </c>
      <c r="E50" s="30">
        <f t="shared" si="0"/>
        <v>112.41</v>
      </c>
      <c r="F50" s="44">
        <v>43277.85</v>
      </c>
    </row>
    <row r="51" spans="1:6" ht="30" x14ac:dyDescent="0.25">
      <c r="A51" s="7">
        <v>42</v>
      </c>
      <c r="B51" s="1" t="s">
        <v>57</v>
      </c>
      <c r="C51" s="1" t="s">
        <v>524</v>
      </c>
      <c r="D51" s="7">
        <v>3.5</v>
      </c>
      <c r="E51" s="30">
        <f t="shared" si="0"/>
        <v>47816.651428571429</v>
      </c>
      <c r="F51" s="44">
        <v>167358.28</v>
      </c>
    </row>
    <row r="52" spans="1:6" x14ac:dyDescent="0.25">
      <c r="A52" s="7">
        <v>43</v>
      </c>
      <c r="B52" s="1" t="s">
        <v>59</v>
      </c>
      <c r="C52" s="1" t="s">
        <v>527</v>
      </c>
      <c r="D52" s="7">
        <v>49.79</v>
      </c>
      <c r="E52" s="30">
        <f t="shared" si="0"/>
        <v>2705.2829885519182</v>
      </c>
      <c r="F52" s="44">
        <v>134696.04</v>
      </c>
    </row>
    <row r="53" spans="1:6" x14ac:dyDescent="0.25">
      <c r="A53" s="7">
        <v>44</v>
      </c>
      <c r="B53" s="1" t="s">
        <v>60</v>
      </c>
      <c r="C53" s="1" t="s">
        <v>524</v>
      </c>
      <c r="D53" s="7">
        <v>3.613</v>
      </c>
      <c r="E53" s="30">
        <f t="shared" si="0"/>
        <v>18699.341267644617</v>
      </c>
      <c r="F53" s="44">
        <v>67560.72</v>
      </c>
    </row>
    <row r="54" spans="1:6" ht="30" x14ac:dyDescent="0.25">
      <c r="A54" s="7">
        <v>45</v>
      </c>
      <c r="B54" s="1" t="s">
        <v>61</v>
      </c>
      <c r="C54" s="1" t="s">
        <v>524</v>
      </c>
      <c r="D54" s="7">
        <v>3.613</v>
      </c>
      <c r="E54" s="30">
        <f t="shared" si="0"/>
        <v>28095.97010794354</v>
      </c>
      <c r="F54" s="44">
        <v>101510.74</v>
      </c>
    </row>
    <row r="55" spans="1:6" x14ac:dyDescent="0.25">
      <c r="A55" s="7">
        <v>46</v>
      </c>
      <c r="B55" s="1" t="s">
        <v>62</v>
      </c>
      <c r="C55" s="1" t="s">
        <v>49</v>
      </c>
      <c r="D55" s="7">
        <v>0.28999999999999998</v>
      </c>
      <c r="E55" s="30">
        <f t="shared" si="0"/>
        <v>30937.448275862072</v>
      </c>
      <c r="F55" s="44">
        <v>8971.86</v>
      </c>
    </row>
    <row r="56" spans="1:6" ht="30" x14ac:dyDescent="0.25">
      <c r="A56" s="7">
        <v>47</v>
      </c>
      <c r="B56" s="1" t="s">
        <v>63</v>
      </c>
      <c r="C56" s="1" t="s">
        <v>524</v>
      </c>
      <c r="D56" s="7">
        <v>4.7329999999999997</v>
      </c>
      <c r="E56" s="30">
        <f t="shared" si="0"/>
        <v>4181.2803718571731</v>
      </c>
      <c r="F56" s="44">
        <v>19790</v>
      </c>
    </row>
    <row r="57" spans="1:6" ht="30" x14ac:dyDescent="0.25">
      <c r="A57" s="7">
        <v>48</v>
      </c>
      <c r="B57" s="1" t="s">
        <v>66</v>
      </c>
      <c r="C57" s="1" t="s">
        <v>64</v>
      </c>
      <c r="D57" s="7">
        <v>3.613</v>
      </c>
      <c r="E57" s="30">
        <f t="shared" si="0"/>
        <v>6998.8928867976747</v>
      </c>
      <c r="F57" s="44">
        <v>25287</v>
      </c>
    </row>
    <row r="58" spans="1:6" ht="45" x14ac:dyDescent="0.25">
      <c r="A58" s="7">
        <v>49</v>
      </c>
      <c r="B58" s="1" t="s">
        <v>67</v>
      </c>
      <c r="C58" s="1" t="s">
        <v>68</v>
      </c>
      <c r="D58" s="7">
        <v>0.78</v>
      </c>
      <c r="E58" s="30">
        <f t="shared" si="0"/>
        <v>17998.717948717949</v>
      </c>
      <c r="F58" s="44">
        <v>14039</v>
      </c>
    </row>
    <row r="59" spans="1:6" ht="45" x14ac:dyDescent="0.25">
      <c r="A59" s="7">
        <v>50</v>
      </c>
      <c r="B59" s="1" t="s">
        <v>69</v>
      </c>
      <c r="C59" s="1" t="s">
        <v>68</v>
      </c>
      <c r="D59" s="7">
        <v>0.42</v>
      </c>
      <c r="E59" s="30">
        <f t="shared" si="0"/>
        <v>571488.09523809527</v>
      </c>
      <c r="F59" s="44">
        <v>240025</v>
      </c>
    </row>
    <row r="60" spans="1:6" x14ac:dyDescent="0.25">
      <c r="A60" s="7">
        <v>51</v>
      </c>
      <c r="B60" s="1" t="s">
        <v>70</v>
      </c>
      <c r="C60" s="1" t="s">
        <v>71</v>
      </c>
      <c r="D60" s="7">
        <v>0.2</v>
      </c>
      <c r="E60" s="30">
        <f t="shared" si="0"/>
        <v>8984.85</v>
      </c>
      <c r="F60" s="44">
        <v>1796.97</v>
      </c>
    </row>
    <row r="61" spans="1:6" ht="45" x14ac:dyDescent="0.25">
      <c r="A61" s="7">
        <v>52</v>
      </c>
      <c r="B61" s="1" t="s">
        <v>72</v>
      </c>
      <c r="C61" s="1" t="s">
        <v>18</v>
      </c>
      <c r="D61" s="7">
        <v>2.9651000000000001</v>
      </c>
      <c r="E61" s="30">
        <f t="shared" si="0"/>
        <v>74986.809888368021</v>
      </c>
      <c r="F61" s="44">
        <v>222343.39</v>
      </c>
    </row>
    <row r="62" spans="1:6" ht="30" x14ac:dyDescent="0.25">
      <c r="A62" s="7">
        <v>53</v>
      </c>
      <c r="B62" s="1" t="s">
        <v>73</v>
      </c>
      <c r="C62" s="1" t="s">
        <v>74</v>
      </c>
      <c r="D62" s="7">
        <v>0.96</v>
      </c>
      <c r="E62" s="30">
        <f t="shared" si="0"/>
        <v>127490.625</v>
      </c>
      <c r="F62" s="44">
        <v>122391</v>
      </c>
    </row>
    <row r="63" spans="1:6" ht="28.5" x14ac:dyDescent="0.25">
      <c r="A63" s="7">
        <v>54</v>
      </c>
      <c r="B63" s="10" t="s">
        <v>528</v>
      </c>
      <c r="C63" s="10"/>
      <c r="D63" s="10"/>
      <c r="E63" s="32"/>
      <c r="F63" s="40"/>
    </row>
    <row r="64" spans="1:6" x14ac:dyDescent="0.25">
      <c r="A64" s="7">
        <v>55</v>
      </c>
      <c r="B64" s="10" t="s">
        <v>76</v>
      </c>
      <c r="C64" s="10"/>
      <c r="D64" s="10"/>
      <c r="E64" s="32"/>
      <c r="F64" s="40"/>
    </row>
    <row r="65" spans="1:6" x14ac:dyDescent="0.25">
      <c r="A65" s="7">
        <v>56</v>
      </c>
      <c r="B65" s="1" t="s">
        <v>77</v>
      </c>
      <c r="C65" s="1" t="s">
        <v>2</v>
      </c>
      <c r="D65" s="7">
        <v>4.5</v>
      </c>
      <c r="E65" s="30">
        <f t="shared" si="0"/>
        <v>18021.111111111109</v>
      </c>
      <c r="F65" s="44">
        <v>81095</v>
      </c>
    </row>
    <row r="66" spans="1:6" x14ac:dyDescent="0.25">
      <c r="A66" s="7">
        <v>57</v>
      </c>
      <c r="B66" s="10" t="s">
        <v>79</v>
      </c>
      <c r="C66" s="10"/>
      <c r="D66" s="10"/>
      <c r="E66" s="32"/>
      <c r="F66" s="40"/>
    </row>
    <row r="67" spans="1:6" ht="30" x14ac:dyDescent="0.25">
      <c r="A67" s="7">
        <v>58</v>
      </c>
      <c r="B67" s="1" t="s">
        <v>80</v>
      </c>
      <c r="C67" s="1" t="s">
        <v>81</v>
      </c>
      <c r="D67" s="7">
        <v>2.13</v>
      </c>
      <c r="E67" s="30">
        <f t="shared" si="0"/>
        <v>59424.638497652581</v>
      </c>
      <c r="F67" s="44">
        <v>126574.48</v>
      </c>
    </row>
    <row r="68" spans="1:6" x14ac:dyDescent="0.25">
      <c r="A68" s="7">
        <v>59</v>
      </c>
      <c r="B68" s="1" t="s">
        <v>82</v>
      </c>
      <c r="C68" s="1" t="s">
        <v>2</v>
      </c>
      <c r="D68" s="7">
        <v>10.1</v>
      </c>
      <c r="E68" s="30">
        <f t="shared" si="0"/>
        <v>23715.916831683171</v>
      </c>
      <c r="F68" s="44">
        <v>239530.76</v>
      </c>
    </row>
    <row r="69" spans="1:6" ht="30" x14ac:dyDescent="0.25">
      <c r="A69" s="7">
        <v>60</v>
      </c>
      <c r="B69" s="1" t="s">
        <v>78</v>
      </c>
      <c r="C69" s="1" t="s">
        <v>6</v>
      </c>
      <c r="D69" s="7">
        <v>0.83899999999999997</v>
      </c>
      <c r="E69" s="30">
        <f t="shared" si="0"/>
        <v>25816.138259833137</v>
      </c>
      <c r="F69" s="44">
        <v>21659.74</v>
      </c>
    </row>
    <row r="70" spans="1:6" ht="30" x14ac:dyDescent="0.25">
      <c r="A70" s="7">
        <v>61</v>
      </c>
      <c r="B70" s="1" t="s">
        <v>83</v>
      </c>
      <c r="C70" s="1" t="s">
        <v>6</v>
      </c>
      <c r="D70" s="7">
        <v>7.5999999999999998E-2</v>
      </c>
      <c r="E70" s="30">
        <f t="shared" si="0"/>
        <v>24834.868421052633</v>
      </c>
      <c r="F70" s="44">
        <v>1887.45</v>
      </c>
    </row>
    <row r="71" spans="1:6" ht="28.5" x14ac:dyDescent="0.25">
      <c r="A71" s="7">
        <v>62</v>
      </c>
      <c r="B71" s="10" t="s">
        <v>84</v>
      </c>
      <c r="C71" s="8"/>
      <c r="D71" s="10"/>
      <c r="E71" s="31"/>
      <c r="F71" s="40"/>
    </row>
    <row r="72" spans="1:6" ht="30" x14ac:dyDescent="0.25">
      <c r="A72" s="7">
        <v>63</v>
      </c>
      <c r="B72" s="1" t="s">
        <v>85</v>
      </c>
      <c r="C72" s="1" t="s">
        <v>2</v>
      </c>
      <c r="D72" s="7">
        <v>4.2</v>
      </c>
      <c r="E72" s="30">
        <f t="shared" si="0"/>
        <v>8672.2476190476191</v>
      </c>
      <c r="F72" s="44">
        <v>36423.440000000002</v>
      </c>
    </row>
    <row r="73" spans="1:6" x14ac:dyDescent="0.25">
      <c r="A73" s="7">
        <v>64</v>
      </c>
      <c r="B73" s="1" t="s">
        <v>86</v>
      </c>
      <c r="C73" s="1" t="s">
        <v>527</v>
      </c>
      <c r="D73" s="7">
        <v>9.4700000000000006</v>
      </c>
      <c r="E73" s="30">
        <f t="shared" si="0"/>
        <v>4645.7391763463565</v>
      </c>
      <c r="F73" s="44">
        <v>43995.15</v>
      </c>
    </row>
    <row r="74" spans="1:6" x14ac:dyDescent="0.25">
      <c r="A74" s="7">
        <v>65</v>
      </c>
      <c r="B74" s="1" t="s">
        <v>62</v>
      </c>
      <c r="C74" s="1" t="s">
        <v>49</v>
      </c>
      <c r="D74" s="7">
        <v>0.65859999999999996</v>
      </c>
      <c r="E74" s="30">
        <f t="shared" si="0"/>
        <v>30937.473428484664</v>
      </c>
      <c r="F74" s="44">
        <v>20375.419999999998</v>
      </c>
    </row>
    <row r="75" spans="1:6" ht="30" x14ac:dyDescent="0.25">
      <c r="A75" s="7">
        <v>66</v>
      </c>
      <c r="B75" s="1" t="s">
        <v>87</v>
      </c>
      <c r="C75" s="1" t="s">
        <v>33</v>
      </c>
      <c r="D75" s="7">
        <v>0.47</v>
      </c>
      <c r="E75" s="30">
        <f t="shared" ref="E75:E137" si="1">F75/D75</f>
        <v>23377.765957446809</v>
      </c>
      <c r="F75" s="44">
        <v>10987.55</v>
      </c>
    </row>
    <row r="76" spans="1:6" ht="45" x14ac:dyDescent="0.25">
      <c r="A76" s="7">
        <v>67</v>
      </c>
      <c r="B76" s="1" t="s">
        <v>88</v>
      </c>
      <c r="C76" s="1" t="s">
        <v>18</v>
      </c>
      <c r="D76" s="7">
        <v>0.41499999999999998</v>
      </c>
      <c r="E76" s="30">
        <f t="shared" si="1"/>
        <v>131469.8795180723</v>
      </c>
      <c r="F76" s="44">
        <v>54560</v>
      </c>
    </row>
    <row r="77" spans="1:6" ht="45" x14ac:dyDescent="0.25">
      <c r="A77" s="7">
        <v>68</v>
      </c>
      <c r="B77" s="1" t="s">
        <v>89</v>
      </c>
      <c r="C77" s="1" t="s">
        <v>39</v>
      </c>
      <c r="D77" s="7">
        <v>1.0740000000000001</v>
      </c>
      <c r="E77" s="30">
        <f t="shared" si="1"/>
        <v>26449.310986964618</v>
      </c>
      <c r="F77" s="44">
        <v>28406.560000000001</v>
      </c>
    </row>
    <row r="78" spans="1:6" x14ac:dyDescent="0.25">
      <c r="A78" s="7">
        <v>69</v>
      </c>
      <c r="B78" s="1" t="s">
        <v>90</v>
      </c>
      <c r="C78" s="1" t="s">
        <v>6</v>
      </c>
      <c r="D78" s="7">
        <v>1.0740000000000001</v>
      </c>
      <c r="E78" s="30">
        <f t="shared" si="1"/>
        <v>48945.735567970201</v>
      </c>
      <c r="F78" s="44">
        <v>52567.72</v>
      </c>
    </row>
    <row r="79" spans="1:6" x14ac:dyDescent="0.25">
      <c r="A79" s="7">
        <v>70</v>
      </c>
      <c r="B79" s="1" t="s">
        <v>91</v>
      </c>
      <c r="C79" s="1" t="s">
        <v>525</v>
      </c>
      <c r="D79" s="7">
        <v>5.3999999999999999E-2</v>
      </c>
      <c r="E79" s="30">
        <f t="shared" si="1"/>
        <v>441235.74074074073</v>
      </c>
      <c r="F79" s="44">
        <v>23826.73</v>
      </c>
    </row>
    <row r="80" spans="1:6" ht="30" x14ac:dyDescent="0.25">
      <c r="A80" s="7">
        <v>71</v>
      </c>
      <c r="B80" s="1" t="s">
        <v>85</v>
      </c>
      <c r="C80" s="1" t="s">
        <v>2</v>
      </c>
      <c r="D80" s="7">
        <v>1.6555</v>
      </c>
      <c r="E80" s="30">
        <f t="shared" si="1"/>
        <v>8672.2561159770466</v>
      </c>
      <c r="F80" s="44">
        <v>14356.92</v>
      </c>
    </row>
    <row r="81" spans="1:6" ht="45" x14ac:dyDescent="0.25">
      <c r="A81" s="7">
        <v>72</v>
      </c>
      <c r="B81" s="1" t="s">
        <v>92</v>
      </c>
      <c r="C81" s="1" t="s">
        <v>2</v>
      </c>
      <c r="D81" s="7">
        <v>5.76</v>
      </c>
      <c r="E81" s="30">
        <f t="shared" si="1"/>
        <v>4538.3472222222226</v>
      </c>
      <c r="F81" s="44">
        <v>26140.880000000001</v>
      </c>
    </row>
    <row r="82" spans="1:6" x14ac:dyDescent="0.25">
      <c r="A82" s="7">
        <v>73</v>
      </c>
      <c r="B82" s="1" t="s">
        <v>95</v>
      </c>
      <c r="C82" s="1" t="s">
        <v>94</v>
      </c>
      <c r="D82" s="7">
        <v>9216</v>
      </c>
      <c r="E82" s="30">
        <f t="shared" si="1"/>
        <v>6.4</v>
      </c>
      <c r="F82" s="44">
        <v>58982.400000000001</v>
      </c>
    </row>
    <row r="83" spans="1:6" ht="45" x14ac:dyDescent="0.25">
      <c r="A83" s="7">
        <v>74</v>
      </c>
      <c r="B83" s="1" t="s">
        <v>96</v>
      </c>
      <c r="C83" s="1" t="s">
        <v>97</v>
      </c>
      <c r="D83" s="7">
        <v>0.44800000000000001</v>
      </c>
      <c r="E83" s="30">
        <f t="shared" si="1"/>
        <v>19284.575892857141</v>
      </c>
      <c r="F83" s="44">
        <v>8639.49</v>
      </c>
    </row>
    <row r="84" spans="1:6" x14ac:dyDescent="0.25">
      <c r="A84" s="7">
        <v>75</v>
      </c>
      <c r="B84" s="1" t="s">
        <v>95</v>
      </c>
      <c r="C84" s="1" t="s">
        <v>94</v>
      </c>
      <c r="D84" s="7">
        <v>1433.6</v>
      </c>
      <c r="E84" s="30">
        <f t="shared" si="1"/>
        <v>6.4000000000000012</v>
      </c>
      <c r="F84" s="44">
        <v>9175.0400000000009</v>
      </c>
    </row>
    <row r="85" spans="1:6" ht="45" x14ac:dyDescent="0.25">
      <c r="A85" s="7">
        <v>76</v>
      </c>
      <c r="B85" s="1" t="s">
        <v>98</v>
      </c>
      <c r="C85" s="1" t="s">
        <v>99</v>
      </c>
      <c r="D85" s="7">
        <v>0.1648</v>
      </c>
      <c r="E85" s="30">
        <f t="shared" si="1"/>
        <v>189842.17233009709</v>
      </c>
      <c r="F85" s="44">
        <v>31285.99</v>
      </c>
    </row>
    <row r="86" spans="1:6" x14ac:dyDescent="0.25">
      <c r="A86" s="7">
        <v>77</v>
      </c>
      <c r="B86" s="1" t="s">
        <v>101</v>
      </c>
      <c r="C86" s="1" t="s">
        <v>81</v>
      </c>
      <c r="D86" s="7">
        <v>0.08</v>
      </c>
      <c r="E86" s="30">
        <f t="shared" si="1"/>
        <v>29216.75</v>
      </c>
      <c r="F86" s="44">
        <v>2337.34</v>
      </c>
    </row>
    <row r="87" spans="1:6" x14ac:dyDescent="0.25">
      <c r="A87" s="7">
        <v>78</v>
      </c>
      <c r="B87" s="1" t="s">
        <v>77</v>
      </c>
      <c r="C87" s="1" t="s">
        <v>2</v>
      </c>
      <c r="D87" s="7">
        <v>11.67</v>
      </c>
      <c r="E87" s="30">
        <f t="shared" si="1"/>
        <v>16969.095972579264</v>
      </c>
      <c r="F87" s="44">
        <v>198029.35</v>
      </c>
    </row>
    <row r="88" spans="1:6" x14ac:dyDescent="0.25">
      <c r="A88" s="7">
        <v>79</v>
      </c>
      <c r="B88" s="1" t="s">
        <v>102</v>
      </c>
      <c r="C88" s="1" t="s">
        <v>103</v>
      </c>
      <c r="D88" s="7">
        <v>13</v>
      </c>
      <c r="E88" s="30">
        <f t="shared" si="1"/>
        <v>1121.1892307692308</v>
      </c>
      <c r="F88" s="44">
        <v>14575.46</v>
      </c>
    </row>
    <row r="89" spans="1:6" x14ac:dyDescent="0.25">
      <c r="A89" s="7">
        <v>80</v>
      </c>
      <c r="B89" s="1" t="s">
        <v>104</v>
      </c>
      <c r="C89" s="1" t="s">
        <v>529</v>
      </c>
      <c r="D89" s="7">
        <v>0.42</v>
      </c>
      <c r="E89" s="30">
        <f t="shared" si="1"/>
        <v>5193.4761904761908</v>
      </c>
      <c r="F89" s="44">
        <v>2181.2600000000002</v>
      </c>
    </row>
    <row r="90" spans="1:6" x14ac:dyDescent="0.25">
      <c r="A90" s="7">
        <v>81</v>
      </c>
      <c r="B90" s="1" t="s">
        <v>105</v>
      </c>
      <c r="C90" s="1">
        <v>100</v>
      </c>
      <c r="D90" s="7">
        <v>0.28000000000000003</v>
      </c>
      <c r="E90" s="30">
        <f t="shared" si="1"/>
        <v>9733.4285714285706</v>
      </c>
      <c r="F90" s="44">
        <v>2725.36</v>
      </c>
    </row>
    <row r="91" spans="1:6" ht="30" x14ac:dyDescent="0.25">
      <c r="A91" s="7">
        <v>82</v>
      </c>
      <c r="B91" s="1" t="s">
        <v>106</v>
      </c>
      <c r="C91" s="1" t="s">
        <v>524</v>
      </c>
      <c r="D91" s="7">
        <v>1.65</v>
      </c>
      <c r="E91" s="30">
        <f t="shared" si="1"/>
        <v>13683.57575757576</v>
      </c>
      <c r="F91" s="44">
        <v>22577.9</v>
      </c>
    </row>
    <row r="92" spans="1:6" ht="60" x14ac:dyDescent="0.25">
      <c r="A92" s="7">
        <v>83</v>
      </c>
      <c r="B92" s="1" t="s">
        <v>107</v>
      </c>
      <c r="C92" s="1" t="s">
        <v>2</v>
      </c>
      <c r="D92" s="7">
        <v>0.61</v>
      </c>
      <c r="E92" s="30">
        <f t="shared" si="1"/>
        <v>11848.327868852459</v>
      </c>
      <c r="F92" s="44">
        <v>7227.48</v>
      </c>
    </row>
    <row r="93" spans="1:6" x14ac:dyDescent="0.25">
      <c r="A93" s="7">
        <v>84</v>
      </c>
      <c r="B93" s="1" t="s">
        <v>95</v>
      </c>
      <c r="C93" s="1" t="s">
        <v>94</v>
      </c>
      <c r="D93" s="7">
        <v>976</v>
      </c>
      <c r="E93" s="30">
        <f t="shared" si="1"/>
        <v>6.3999999999999995</v>
      </c>
      <c r="F93" s="44">
        <v>6246.4</v>
      </c>
    </row>
    <row r="94" spans="1:6" ht="30" x14ac:dyDescent="0.25">
      <c r="A94" s="7">
        <v>85</v>
      </c>
      <c r="B94" s="1" t="s">
        <v>108</v>
      </c>
      <c r="C94" s="1" t="s">
        <v>81</v>
      </c>
      <c r="D94" s="7">
        <v>1.1299999999999999</v>
      </c>
      <c r="E94" s="30">
        <f t="shared" si="1"/>
        <v>2510.3628318584074</v>
      </c>
      <c r="F94" s="44">
        <v>2836.71</v>
      </c>
    </row>
    <row r="95" spans="1:6" x14ac:dyDescent="0.25">
      <c r="A95" s="7">
        <v>86</v>
      </c>
      <c r="B95" s="1" t="s">
        <v>109</v>
      </c>
      <c r="C95" s="1" t="s">
        <v>525</v>
      </c>
      <c r="D95" s="7">
        <v>3.5000000000000003E-2</v>
      </c>
      <c r="E95" s="30">
        <f t="shared" si="1"/>
        <v>376544.57142857136</v>
      </c>
      <c r="F95" s="44">
        <v>13179.06</v>
      </c>
    </row>
    <row r="96" spans="1:6" x14ac:dyDescent="0.25">
      <c r="A96" s="7">
        <v>87</v>
      </c>
      <c r="B96" s="1" t="s">
        <v>86</v>
      </c>
      <c r="C96" s="1" t="s">
        <v>527</v>
      </c>
      <c r="D96" s="7">
        <v>2.72</v>
      </c>
      <c r="E96" s="30">
        <f t="shared" si="1"/>
        <v>4645.7426470588234</v>
      </c>
      <c r="F96" s="44">
        <v>12636.42</v>
      </c>
    </row>
    <row r="97" spans="1:6" x14ac:dyDescent="0.25">
      <c r="A97" s="7">
        <v>88</v>
      </c>
      <c r="B97" s="1" t="s">
        <v>62</v>
      </c>
      <c r="C97" s="1" t="s">
        <v>49</v>
      </c>
      <c r="D97" s="7">
        <v>0.06</v>
      </c>
      <c r="E97" s="30">
        <f t="shared" si="1"/>
        <v>30937.666666666668</v>
      </c>
      <c r="F97" s="44">
        <v>1856.26</v>
      </c>
    </row>
    <row r="98" spans="1:6" ht="30" x14ac:dyDescent="0.25">
      <c r="A98" s="7">
        <v>89</v>
      </c>
      <c r="B98" s="1" t="s">
        <v>87</v>
      </c>
      <c r="C98" s="1" t="s">
        <v>33</v>
      </c>
      <c r="D98" s="7">
        <v>0.16800000000000001</v>
      </c>
      <c r="E98" s="30">
        <f t="shared" si="1"/>
        <v>23377.857142857141</v>
      </c>
      <c r="F98" s="44">
        <v>3927.48</v>
      </c>
    </row>
    <row r="99" spans="1:6" ht="45" x14ac:dyDescent="0.25">
      <c r="A99" s="7">
        <v>90</v>
      </c>
      <c r="B99" s="1" t="s">
        <v>88</v>
      </c>
      <c r="C99" s="1" t="s">
        <v>18</v>
      </c>
      <c r="D99" s="7">
        <v>0.38779999999999998</v>
      </c>
      <c r="E99" s="30">
        <f t="shared" si="1"/>
        <v>119149.04589994844</v>
      </c>
      <c r="F99" s="44">
        <v>46206</v>
      </c>
    </row>
    <row r="100" spans="1:6" ht="45" x14ac:dyDescent="0.25">
      <c r="A100" s="7">
        <v>91</v>
      </c>
      <c r="B100" s="1" t="s">
        <v>110</v>
      </c>
      <c r="C100" s="1" t="s">
        <v>97</v>
      </c>
      <c r="D100" s="7">
        <v>0.44779999999999998</v>
      </c>
      <c r="E100" s="30">
        <f t="shared" si="1"/>
        <v>94375.256811076368</v>
      </c>
      <c r="F100" s="44">
        <v>42261.24</v>
      </c>
    </row>
    <row r="101" spans="1:6" ht="45" x14ac:dyDescent="0.25">
      <c r="A101" s="7">
        <v>92</v>
      </c>
      <c r="B101" s="1" t="s">
        <v>111</v>
      </c>
      <c r="C101" s="1" t="s">
        <v>112</v>
      </c>
      <c r="D101" s="7">
        <v>0.38700000000000001</v>
      </c>
      <c r="E101" s="30">
        <f t="shared" si="1"/>
        <v>454821.70542635658</v>
      </c>
      <c r="F101" s="44">
        <v>176016</v>
      </c>
    </row>
    <row r="102" spans="1:6" ht="15.75" x14ac:dyDescent="0.25">
      <c r="A102" s="7">
        <v>93</v>
      </c>
      <c r="B102" s="21" t="s">
        <v>115</v>
      </c>
      <c r="C102" s="21"/>
      <c r="D102" s="19"/>
      <c r="E102" s="33"/>
      <c r="F102" s="41"/>
    </row>
    <row r="103" spans="1:6" ht="45" x14ac:dyDescent="0.25">
      <c r="A103" s="7">
        <v>94</v>
      </c>
      <c r="B103" s="1" t="s">
        <v>116</v>
      </c>
      <c r="C103" s="1" t="s">
        <v>117</v>
      </c>
      <c r="D103" s="7">
        <v>0.83930000000000005</v>
      </c>
      <c r="E103" s="30">
        <f t="shared" si="1"/>
        <v>1089411.2951268915</v>
      </c>
      <c r="F103" s="44">
        <v>914342.9</v>
      </c>
    </row>
    <row r="104" spans="1:6" ht="45" x14ac:dyDescent="0.25">
      <c r="A104" s="7">
        <v>95</v>
      </c>
      <c r="B104" s="1" t="s">
        <v>118</v>
      </c>
      <c r="C104" s="1" t="s">
        <v>117</v>
      </c>
      <c r="D104" s="7">
        <v>12.52</v>
      </c>
      <c r="E104" s="30">
        <f t="shared" si="1"/>
        <v>821952.96884984022</v>
      </c>
      <c r="F104" s="44">
        <v>10290851.17</v>
      </c>
    </row>
    <row r="105" spans="1:6" x14ac:dyDescent="0.25">
      <c r="A105" s="7">
        <v>96</v>
      </c>
      <c r="B105" s="1" t="s">
        <v>119</v>
      </c>
      <c r="C105" s="1" t="s">
        <v>120</v>
      </c>
      <c r="D105" s="7">
        <v>0.62350000000000005</v>
      </c>
      <c r="E105" s="30">
        <f t="shared" si="1"/>
        <v>21607.329591018442</v>
      </c>
      <c r="F105" s="44">
        <v>13472.17</v>
      </c>
    </row>
    <row r="106" spans="1:6" x14ac:dyDescent="0.25">
      <c r="A106" s="7">
        <v>97</v>
      </c>
      <c r="B106" s="1" t="s">
        <v>121</v>
      </c>
      <c r="C106" s="1" t="s">
        <v>100</v>
      </c>
      <c r="D106" s="7">
        <v>62.35</v>
      </c>
      <c r="E106" s="30">
        <f t="shared" si="1"/>
        <v>300.34001603849237</v>
      </c>
      <c r="F106" s="44">
        <v>18726.2</v>
      </c>
    </row>
    <row r="107" spans="1:6" ht="30" x14ac:dyDescent="0.25">
      <c r="A107" s="7">
        <v>98</v>
      </c>
      <c r="B107" s="1" t="s">
        <v>122</v>
      </c>
      <c r="C107" s="1" t="s">
        <v>117</v>
      </c>
      <c r="D107" s="7">
        <v>0.98750000000000004</v>
      </c>
      <c r="E107" s="30">
        <f t="shared" si="1"/>
        <v>715896.49620253162</v>
      </c>
      <c r="F107" s="44">
        <v>706947.79</v>
      </c>
    </row>
    <row r="108" spans="1:6" ht="30" x14ac:dyDescent="0.25">
      <c r="A108" s="7">
        <v>99</v>
      </c>
      <c r="B108" s="1" t="s">
        <v>123</v>
      </c>
      <c r="C108" s="1" t="s">
        <v>124</v>
      </c>
      <c r="D108" s="7">
        <v>0.35699999999999998</v>
      </c>
      <c r="E108" s="30">
        <f t="shared" si="1"/>
        <v>1136.4425770308123</v>
      </c>
      <c r="F108" s="44">
        <v>405.71</v>
      </c>
    </row>
    <row r="109" spans="1:6" x14ac:dyDescent="0.25">
      <c r="A109" s="7">
        <v>100</v>
      </c>
      <c r="B109" s="1" t="s">
        <v>125</v>
      </c>
      <c r="C109" s="1" t="s">
        <v>75</v>
      </c>
      <c r="D109" s="7">
        <v>1</v>
      </c>
      <c r="E109" s="30">
        <f t="shared" si="1"/>
        <v>11228.95</v>
      </c>
      <c r="F109" s="44">
        <v>11228.95</v>
      </c>
    </row>
    <row r="110" spans="1:6" x14ac:dyDescent="0.25">
      <c r="A110" s="7">
        <v>101</v>
      </c>
      <c r="B110" s="1" t="s">
        <v>126</v>
      </c>
      <c r="C110" s="1" t="s">
        <v>75</v>
      </c>
      <c r="D110" s="7">
        <v>1</v>
      </c>
      <c r="E110" s="30">
        <f t="shared" si="1"/>
        <v>6751.7</v>
      </c>
      <c r="F110" s="44">
        <v>6751.7</v>
      </c>
    </row>
    <row r="111" spans="1:6" x14ac:dyDescent="0.25">
      <c r="A111" s="7">
        <v>102</v>
      </c>
      <c r="B111" s="1" t="s">
        <v>126</v>
      </c>
      <c r="C111" s="1" t="s">
        <v>75</v>
      </c>
      <c r="D111" s="7">
        <v>2</v>
      </c>
      <c r="E111" s="30">
        <f t="shared" si="1"/>
        <v>6751.7</v>
      </c>
      <c r="F111" s="44">
        <v>13503.4</v>
      </c>
    </row>
    <row r="112" spans="1:6" x14ac:dyDescent="0.25">
      <c r="A112" s="7">
        <v>103</v>
      </c>
      <c r="B112" s="1" t="s">
        <v>127</v>
      </c>
      <c r="C112" s="1" t="s">
        <v>75</v>
      </c>
      <c r="D112" s="7">
        <v>7</v>
      </c>
      <c r="E112" s="30">
        <f t="shared" si="1"/>
        <v>6751.7</v>
      </c>
      <c r="F112" s="44">
        <v>47261.9</v>
      </c>
    </row>
    <row r="113" spans="1:6" x14ac:dyDescent="0.25">
      <c r="A113" s="7">
        <v>104</v>
      </c>
      <c r="B113" s="1" t="s">
        <v>128</v>
      </c>
      <c r="C113" s="1" t="s">
        <v>75</v>
      </c>
      <c r="D113" s="7">
        <v>6</v>
      </c>
      <c r="E113" s="30">
        <f t="shared" si="1"/>
        <v>7004.4199999999992</v>
      </c>
      <c r="F113" s="44">
        <v>42026.52</v>
      </c>
    </row>
    <row r="114" spans="1:6" x14ac:dyDescent="0.25">
      <c r="A114" s="7">
        <v>105</v>
      </c>
      <c r="B114" s="1" t="s">
        <v>129</v>
      </c>
      <c r="C114" s="1" t="s">
        <v>130</v>
      </c>
      <c r="D114" s="7">
        <v>12</v>
      </c>
      <c r="E114" s="30">
        <f t="shared" si="1"/>
        <v>427.19666666666666</v>
      </c>
      <c r="F114" s="44">
        <v>5126.3599999999997</v>
      </c>
    </row>
    <row r="115" spans="1:6" x14ac:dyDescent="0.25">
      <c r="A115" s="7">
        <v>106</v>
      </c>
      <c r="B115" s="1" t="s">
        <v>131</v>
      </c>
      <c r="C115" s="1" t="s">
        <v>132</v>
      </c>
      <c r="D115" s="7">
        <v>12</v>
      </c>
      <c r="E115" s="30">
        <f t="shared" si="1"/>
        <v>8209.66</v>
      </c>
      <c r="F115" s="44">
        <v>98515.92</v>
      </c>
    </row>
    <row r="116" spans="1:6" x14ac:dyDescent="0.25">
      <c r="A116" s="7">
        <v>107</v>
      </c>
      <c r="B116" s="1" t="s">
        <v>133</v>
      </c>
      <c r="C116" s="1" t="s">
        <v>132</v>
      </c>
      <c r="D116" s="7">
        <v>12</v>
      </c>
      <c r="E116" s="30">
        <f t="shared" si="1"/>
        <v>13335.339999999998</v>
      </c>
      <c r="F116" s="44">
        <v>160024.07999999999</v>
      </c>
    </row>
    <row r="117" spans="1:6" ht="30" x14ac:dyDescent="0.25">
      <c r="A117" s="7">
        <v>108</v>
      </c>
      <c r="B117" s="1" t="s">
        <v>134</v>
      </c>
      <c r="C117" s="1" t="s">
        <v>117</v>
      </c>
      <c r="D117" s="7">
        <v>4.41E-2</v>
      </c>
      <c r="E117" s="30">
        <f t="shared" si="1"/>
        <v>180059.86394557822</v>
      </c>
      <c r="F117" s="44">
        <v>7940.64</v>
      </c>
    </row>
    <row r="118" spans="1:6" ht="30" x14ac:dyDescent="0.25">
      <c r="A118" s="7">
        <v>109</v>
      </c>
      <c r="B118" s="1" t="s">
        <v>135</v>
      </c>
      <c r="C118" s="1" t="s">
        <v>93</v>
      </c>
      <c r="D118" s="7">
        <v>20</v>
      </c>
      <c r="E118" s="30">
        <f t="shared" si="1"/>
        <v>719.91000000000008</v>
      </c>
      <c r="F118" s="44">
        <v>14398.2</v>
      </c>
    </row>
    <row r="119" spans="1:6" x14ac:dyDescent="0.25">
      <c r="A119" s="7">
        <v>110</v>
      </c>
      <c r="B119" s="1" t="s">
        <v>136</v>
      </c>
      <c r="C119" s="1" t="s">
        <v>137</v>
      </c>
      <c r="D119" s="7">
        <v>3.27</v>
      </c>
      <c r="E119" s="30">
        <f t="shared" si="1"/>
        <v>4032.782874617737</v>
      </c>
      <c r="F119" s="44">
        <v>13187.2</v>
      </c>
    </row>
    <row r="120" spans="1:6" ht="15.75" x14ac:dyDescent="0.25">
      <c r="A120" s="7">
        <v>111</v>
      </c>
      <c r="B120" s="19" t="s">
        <v>202</v>
      </c>
      <c r="C120" s="19"/>
      <c r="D120" s="19"/>
      <c r="E120" s="34"/>
      <c r="F120" s="41"/>
    </row>
    <row r="121" spans="1:6" ht="15.75" x14ac:dyDescent="0.25">
      <c r="A121" s="7">
        <v>112</v>
      </c>
      <c r="B121" s="19" t="s">
        <v>143</v>
      </c>
      <c r="C121" s="19"/>
      <c r="D121" s="19"/>
      <c r="E121" s="34"/>
      <c r="F121" s="41"/>
    </row>
    <row r="122" spans="1:6" x14ac:dyDescent="0.25">
      <c r="A122" s="7">
        <v>113</v>
      </c>
      <c r="B122" s="1" t="s">
        <v>144</v>
      </c>
      <c r="C122" s="1" t="s">
        <v>138</v>
      </c>
      <c r="D122" s="7">
        <v>0.21</v>
      </c>
      <c r="E122" s="30">
        <f t="shared" si="1"/>
        <v>47333.71428571429</v>
      </c>
      <c r="F122" s="44">
        <v>9940.08</v>
      </c>
    </row>
    <row r="123" spans="1:6" ht="75" x14ac:dyDescent="0.25">
      <c r="A123" s="7">
        <v>114</v>
      </c>
      <c r="B123" s="1" t="s">
        <v>145</v>
      </c>
      <c r="C123" s="1" t="s">
        <v>54</v>
      </c>
      <c r="D123" s="7">
        <v>2.1389999999999998</v>
      </c>
      <c r="E123" s="30">
        <f t="shared" si="1"/>
        <v>17038.405797101452</v>
      </c>
      <c r="F123" s="44">
        <v>36445.15</v>
      </c>
    </row>
    <row r="124" spans="1:6" x14ac:dyDescent="0.25">
      <c r="A124" s="7">
        <v>115</v>
      </c>
      <c r="B124" s="1" t="s">
        <v>146</v>
      </c>
      <c r="C124" s="1" t="s">
        <v>524</v>
      </c>
      <c r="D124" s="7">
        <v>14.6076</v>
      </c>
      <c r="E124" s="30">
        <f t="shared" si="1"/>
        <v>66057.693940140744</v>
      </c>
      <c r="F124" s="44">
        <v>964944.37</v>
      </c>
    </row>
    <row r="125" spans="1:6" ht="30" x14ac:dyDescent="0.25">
      <c r="A125" s="7">
        <v>116</v>
      </c>
      <c r="B125" s="1" t="s">
        <v>147</v>
      </c>
      <c r="C125" s="1" t="s">
        <v>524</v>
      </c>
      <c r="D125" s="7">
        <v>14.6076</v>
      </c>
      <c r="E125" s="30">
        <f t="shared" si="1"/>
        <v>53445.054629097183</v>
      </c>
      <c r="F125" s="44">
        <v>780703.98</v>
      </c>
    </row>
    <row r="126" spans="1:6" ht="30" x14ac:dyDescent="0.25">
      <c r="A126" s="7">
        <v>117</v>
      </c>
      <c r="B126" s="1" t="s">
        <v>148</v>
      </c>
      <c r="C126" s="1" t="s">
        <v>524</v>
      </c>
      <c r="D126" s="7">
        <v>15.977499999999999</v>
      </c>
      <c r="E126" s="30">
        <f t="shared" si="1"/>
        <v>88487.301517759362</v>
      </c>
      <c r="F126" s="44">
        <v>1413805.86</v>
      </c>
    </row>
    <row r="127" spans="1:6" x14ac:dyDescent="0.25">
      <c r="A127" s="7">
        <v>118</v>
      </c>
      <c r="B127" s="1" t="s">
        <v>110</v>
      </c>
      <c r="C127" s="1" t="s">
        <v>524</v>
      </c>
      <c r="D127" s="7">
        <v>0.91379999999999995</v>
      </c>
      <c r="E127" s="30">
        <f t="shared" si="1"/>
        <v>94375.289997811342</v>
      </c>
      <c r="F127" s="44">
        <v>86240.14</v>
      </c>
    </row>
    <row r="128" spans="1:6" x14ac:dyDescent="0.25">
      <c r="A128" s="7">
        <v>119</v>
      </c>
      <c r="B128" s="1" t="s">
        <v>149</v>
      </c>
      <c r="C128" s="1" t="s">
        <v>524</v>
      </c>
      <c r="D128" s="7">
        <v>2.0280999999999998</v>
      </c>
      <c r="E128" s="30">
        <f t="shared" si="1"/>
        <v>59715.817760465463</v>
      </c>
      <c r="F128" s="44">
        <v>121109.65</v>
      </c>
    </row>
    <row r="129" spans="1:6" x14ac:dyDescent="0.25">
      <c r="A129" s="7">
        <v>120</v>
      </c>
      <c r="B129" s="1" t="s">
        <v>150</v>
      </c>
      <c r="C129" s="1" t="s">
        <v>524</v>
      </c>
      <c r="D129" s="7">
        <v>7.1368999999999998</v>
      </c>
      <c r="E129" s="30">
        <f t="shared" si="1"/>
        <v>6587.59405344057</v>
      </c>
      <c r="F129" s="44">
        <v>47015</v>
      </c>
    </row>
    <row r="130" spans="1:6" x14ac:dyDescent="0.25">
      <c r="A130" s="7">
        <v>121</v>
      </c>
      <c r="B130" s="1" t="s">
        <v>151</v>
      </c>
      <c r="C130" s="1" t="s">
        <v>524</v>
      </c>
      <c r="D130" s="7">
        <v>918.54</v>
      </c>
      <c r="E130" s="30">
        <f t="shared" si="1"/>
        <v>267.10529753739632</v>
      </c>
      <c r="F130" s="44">
        <v>245346.9</v>
      </c>
    </row>
    <row r="131" spans="1:6" x14ac:dyDescent="0.25">
      <c r="A131" s="7">
        <v>122</v>
      </c>
      <c r="B131" s="1" t="s">
        <v>141</v>
      </c>
      <c r="C131" s="1" t="s">
        <v>524</v>
      </c>
      <c r="D131" s="7">
        <v>9.1853999999999996</v>
      </c>
      <c r="E131" s="30">
        <f t="shared" si="1"/>
        <v>8254.831580551745</v>
      </c>
      <c r="F131" s="44">
        <v>75823.929999999993</v>
      </c>
    </row>
    <row r="132" spans="1:6" x14ac:dyDescent="0.25">
      <c r="A132" s="7">
        <v>123</v>
      </c>
      <c r="B132" s="1" t="s">
        <v>142</v>
      </c>
      <c r="C132" s="1" t="s">
        <v>524</v>
      </c>
      <c r="D132" s="7">
        <v>9.1853999999999996</v>
      </c>
      <c r="E132" s="30">
        <f t="shared" si="1"/>
        <v>10265.993859821021</v>
      </c>
      <c r="F132" s="44">
        <v>94297.26</v>
      </c>
    </row>
    <row r="133" spans="1:6" x14ac:dyDescent="0.25">
      <c r="A133" s="7">
        <v>124</v>
      </c>
      <c r="B133" s="1" t="s">
        <v>152</v>
      </c>
      <c r="C133" s="1"/>
      <c r="D133" s="7"/>
      <c r="E133" s="30" t="e">
        <f t="shared" si="1"/>
        <v>#DIV/0!</v>
      </c>
      <c r="F133" s="44"/>
    </row>
    <row r="134" spans="1:6" ht="30" x14ac:dyDescent="0.25">
      <c r="A134" s="7">
        <v>125</v>
      </c>
      <c r="B134" s="1" t="s">
        <v>153</v>
      </c>
      <c r="C134" s="1" t="s">
        <v>154</v>
      </c>
      <c r="D134" s="7">
        <v>3.7</v>
      </c>
      <c r="E134" s="30">
        <f t="shared" si="1"/>
        <v>8839.4378378378369</v>
      </c>
      <c r="F134" s="44">
        <v>32705.919999999998</v>
      </c>
    </row>
    <row r="135" spans="1:6" ht="30" x14ac:dyDescent="0.25">
      <c r="A135" s="7">
        <v>126</v>
      </c>
      <c r="B135" s="1" t="s">
        <v>155</v>
      </c>
      <c r="C135" s="1" t="s">
        <v>9</v>
      </c>
      <c r="D135" s="7">
        <v>0.4325</v>
      </c>
      <c r="E135" s="30">
        <f t="shared" si="1"/>
        <v>18826.404624277457</v>
      </c>
      <c r="F135" s="44">
        <v>8142.42</v>
      </c>
    </row>
    <row r="136" spans="1:6" x14ac:dyDescent="0.25">
      <c r="A136" s="7">
        <v>127</v>
      </c>
      <c r="B136" s="1" t="s">
        <v>156</v>
      </c>
      <c r="C136" s="1" t="s">
        <v>524</v>
      </c>
      <c r="D136" s="7">
        <v>0.30299999999999999</v>
      </c>
      <c r="E136" s="30">
        <f t="shared" si="1"/>
        <v>89839.141914191423</v>
      </c>
      <c r="F136" s="44">
        <v>27221.26</v>
      </c>
    </row>
    <row r="137" spans="1:6" ht="30" x14ac:dyDescent="0.25">
      <c r="A137" s="7">
        <v>128</v>
      </c>
      <c r="B137" s="1" t="s">
        <v>157</v>
      </c>
      <c r="C137" s="1" t="s">
        <v>524</v>
      </c>
      <c r="D137" s="7">
        <v>4.2389999999999999</v>
      </c>
      <c r="E137" s="30">
        <f t="shared" si="1"/>
        <v>48998.433592828493</v>
      </c>
      <c r="F137" s="44">
        <v>207704.36</v>
      </c>
    </row>
    <row r="138" spans="1:6" x14ac:dyDescent="0.25">
      <c r="A138" s="7">
        <v>129</v>
      </c>
      <c r="B138" s="1" t="s">
        <v>16</v>
      </c>
      <c r="C138" s="1" t="s">
        <v>6</v>
      </c>
      <c r="D138" s="7">
        <v>14.33</v>
      </c>
      <c r="E138" s="30">
        <f t="shared" ref="E138:E198" si="2">F138/D138</f>
        <v>0</v>
      </c>
      <c r="F138" s="44"/>
    </row>
    <row r="139" spans="1:6" ht="45" x14ac:dyDescent="0.25">
      <c r="A139" s="7">
        <v>130</v>
      </c>
      <c r="B139" s="1" t="s">
        <v>158</v>
      </c>
      <c r="C139" s="1" t="s">
        <v>524</v>
      </c>
      <c r="D139" s="7">
        <v>4.2389999999999999</v>
      </c>
      <c r="E139" s="30">
        <f t="shared" si="2"/>
        <v>9461.2974758197688</v>
      </c>
      <c r="F139" s="44">
        <v>40106.44</v>
      </c>
    </row>
    <row r="140" spans="1:6" x14ac:dyDescent="0.25">
      <c r="A140" s="7">
        <v>131</v>
      </c>
      <c r="B140" s="1" t="s">
        <v>16</v>
      </c>
      <c r="C140" s="1" t="s">
        <v>6</v>
      </c>
      <c r="D140" s="7">
        <v>7.1639999999999997</v>
      </c>
      <c r="E140" s="30">
        <f t="shared" si="2"/>
        <v>0</v>
      </c>
      <c r="F140" s="44"/>
    </row>
    <row r="141" spans="1:6" ht="45" x14ac:dyDescent="0.25">
      <c r="A141" s="7">
        <v>132</v>
      </c>
      <c r="B141" s="1" t="s">
        <v>159</v>
      </c>
      <c r="C141" s="1" t="s">
        <v>524</v>
      </c>
      <c r="D141" s="7">
        <v>1.8987000000000001</v>
      </c>
      <c r="E141" s="30">
        <f t="shared" si="2"/>
        <v>59910.112182019278</v>
      </c>
      <c r="F141" s="44">
        <v>113751.33</v>
      </c>
    </row>
    <row r="142" spans="1:6" ht="30" x14ac:dyDescent="0.25">
      <c r="A142" s="7">
        <v>133</v>
      </c>
      <c r="B142" s="1" t="s">
        <v>160</v>
      </c>
      <c r="C142" s="1" t="s">
        <v>524</v>
      </c>
      <c r="D142" s="7">
        <v>32.679900000000004</v>
      </c>
      <c r="E142" s="30">
        <f t="shared" si="2"/>
        <v>6192.1670506947685</v>
      </c>
      <c r="F142" s="44">
        <v>202359.4</v>
      </c>
    </row>
    <row r="143" spans="1:6" x14ac:dyDescent="0.25">
      <c r="A143" s="7">
        <v>134</v>
      </c>
      <c r="B143" s="1" t="s">
        <v>161</v>
      </c>
      <c r="C143" s="1" t="s">
        <v>524</v>
      </c>
      <c r="D143" s="7">
        <v>32.679900000000004</v>
      </c>
      <c r="E143" s="30">
        <f t="shared" si="2"/>
        <v>6310.7261650127439</v>
      </c>
      <c r="F143" s="44">
        <v>206233.9</v>
      </c>
    </row>
    <row r="144" spans="1:6" ht="30" x14ac:dyDescent="0.25">
      <c r="A144" s="7">
        <v>135</v>
      </c>
      <c r="B144" s="1" t="s">
        <v>162</v>
      </c>
      <c r="C144" s="1" t="s">
        <v>524</v>
      </c>
      <c r="D144" s="7">
        <v>32.679900000000004</v>
      </c>
      <c r="E144" s="30">
        <f t="shared" si="2"/>
        <v>22888.95926854121</v>
      </c>
      <c r="F144" s="44">
        <v>748008.9</v>
      </c>
    </row>
    <row r="145" spans="1:6" ht="45" x14ac:dyDescent="0.25">
      <c r="A145" s="7">
        <v>136</v>
      </c>
      <c r="B145" s="1" t="s">
        <v>163</v>
      </c>
      <c r="C145" s="1" t="s">
        <v>524</v>
      </c>
      <c r="D145" s="7">
        <v>1.5106999999999999</v>
      </c>
      <c r="E145" s="30">
        <f t="shared" si="2"/>
        <v>72618.693320977036</v>
      </c>
      <c r="F145" s="44">
        <v>109705.06</v>
      </c>
    </row>
    <row r="146" spans="1:6" ht="30" x14ac:dyDescent="0.25">
      <c r="A146" s="7">
        <v>137</v>
      </c>
      <c r="B146" s="1" t="s">
        <v>164</v>
      </c>
      <c r="C146" s="1" t="s">
        <v>524</v>
      </c>
      <c r="D146" s="7">
        <v>18.334700000000002</v>
      </c>
      <c r="E146" s="30">
        <f t="shared" si="2"/>
        <v>7741.3980048759995</v>
      </c>
      <c r="F146" s="44">
        <v>141936.21</v>
      </c>
    </row>
    <row r="147" spans="1:6" ht="45" x14ac:dyDescent="0.25">
      <c r="A147" s="7">
        <v>138</v>
      </c>
      <c r="B147" s="1" t="s">
        <v>165</v>
      </c>
      <c r="C147" s="1" t="s">
        <v>18</v>
      </c>
      <c r="D147" s="7">
        <v>18.334700000000002</v>
      </c>
      <c r="E147" s="30">
        <f t="shared" si="2"/>
        <v>9087.7298237767718</v>
      </c>
      <c r="F147" s="44">
        <v>166620.79999999999</v>
      </c>
    </row>
    <row r="148" spans="1:6" ht="30" x14ac:dyDescent="0.25">
      <c r="A148" s="7">
        <v>139</v>
      </c>
      <c r="B148" s="1" t="s">
        <v>166</v>
      </c>
      <c r="C148" s="1" t="s">
        <v>524</v>
      </c>
      <c r="D148" s="7">
        <v>18.334700000000002</v>
      </c>
      <c r="E148" s="30">
        <f t="shared" si="2"/>
        <v>26968.926134597237</v>
      </c>
      <c r="F148" s="44">
        <v>494467.17</v>
      </c>
    </row>
    <row r="149" spans="1:6" ht="45" x14ac:dyDescent="0.25">
      <c r="A149" s="7">
        <v>140</v>
      </c>
      <c r="B149" s="1" t="s">
        <v>167</v>
      </c>
      <c r="C149" s="1" t="s">
        <v>524</v>
      </c>
      <c r="D149" s="7">
        <v>0.44950000000000001</v>
      </c>
      <c r="E149" s="30">
        <f t="shared" si="2"/>
        <v>117465.67296996663</v>
      </c>
      <c r="F149" s="44">
        <v>52800.82</v>
      </c>
    </row>
    <row r="150" spans="1:6" x14ac:dyDescent="0.25">
      <c r="A150" s="7">
        <v>141</v>
      </c>
      <c r="B150" s="1" t="s">
        <v>168</v>
      </c>
      <c r="C150" s="1" t="s">
        <v>549</v>
      </c>
      <c r="D150" s="7">
        <v>16.074300000000001</v>
      </c>
      <c r="E150" s="30">
        <f t="shared" si="2"/>
        <v>267.10587708329444</v>
      </c>
      <c r="F150" s="44">
        <v>4293.54</v>
      </c>
    </row>
    <row r="151" spans="1:6" x14ac:dyDescent="0.25">
      <c r="A151" s="7">
        <v>142</v>
      </c>
      <c r="B151" s="1" t="s">
        <v>141</v>
      </c>
      <c r="C151" s="1" t="s">
        <v>524</v>
      </c>
      <c r="D151" s="7">
        <v>16.074300000000001</v>
      </c>
      <c r="E151" s="30">
        <f t="shared" si="2"/>
        <v>8254.8310035273698</v>
      </c>
      <c r="F151" s="44">
        <v>132690.63</v>
      </c>
    </row>
    <row r="152" spans="1:6" x14ac:dyDescent="0.25">
      <c r="A152" s="7">
        <v>143</v>
      </c>
      <c r="B152" s="1" t="s">
        <v>142</v>
      </c>
      <c r="C152" s="1" t="s">
        <v>524</v>
      </c>
      <c r="D152" s="7">
        <v>16.074300000000001</v>
      </c>
      <c r="E152" s="30">
        <f t="shared" si="2"/>
        <v>10265.993542487075</v>
      </c>
      <c r="F152" s="44">
        <v>165018.66</v>
      </c>
    </row>
    <row r="153" spans="1:6" ht="45" x14ac:dyDescent="0.25">
      <c r="A153" s="7">
        <v>144</v>
      </c>
      <c r="B153" s="1" t="s">
        <v>111</v>
      </c>
      <c r="C153" s="1" t="s">
        <v>112</v>
      </c>
      <c r="D153" s="7">
        <v>1.7234</v>
      </c>
      <c r="E153" s="30">
        <f t="shared" si="2"/>
        <v>147843.34455146804</v>
      </c>
      <c r="F153" s="44">
        <v>254793.22</v>
      </c>
    </row>
    <row r="154" spans="1:6" x14ac:dyDescent="0.25">
      <c r="A154" s="7">
        <v>145</v>
      </c>
      <c r="B154" s="1" t="s">
        <v>113</v>
      </c>
      <c r="C154" s="1" t="s">
        <v>6</v>
      </c>
      <c r="D154" s="7">
        <v>-3.6019999999999999</v>
      </c>
      <c r="E154" s="30">
        <f t="shared" si="2"/>
        <v>58064.639089394783</v>
      </c>
      <c r="F154" s="44">
        <v>-209148.83</v>
      </c>
    </row>
    <row r="155" spans="1:6" x14ac:dyDescent="0.25">
      <c r="A155" s="7">
        <v>146</v>
      </c>
      <c r="B155" s="1" t="s">
        <v>169</v>
      </c>
      <c r="C155" s="1" t="s">
        <v>114</v>
      </c>
      <c r="D155" s="7">
        <v>41.84</v>
      </c>
      <c r="E155" s="30">
        <f t="shared" si="2"/>
        <v>2748.4299713193113</v>
      </c>
      <c r="F155" s="44">
        <v>114994.31</v>
      </c>
    </row>
    <row r="156" spans="1:6" x14ac:dyDescent="0.25">
      <c r="A156" s="7">
        <v>147</v>
      </c>
      <c r="B156" s="1" t="s">
        <v>170</v>
      </c>
      <c r="C156" s="1" t="s">
        <v>171</v>
      </c>
      <c r="D156" s="7">
        <v>130.5</v>
      </c>
      <c r="E156" s="30">
        <f t="shared" si="2"/>
        <v>2498.6</v>
      </c>
      <c r="F156" s="44">
        <v>326067.3</v>
      </c>
    </row>
    <row r="157" spans="1:6" ht="30" x14ac:dyDescent="0.25">
      <c r="A157" s="7">
        <v>148</v>
      </c>
      <c r="B157" s="1" t="s">
        <v>172</v>
      </c>
      <c r="C157" s="1" t="s">
        <v>524</v>
      </c>
      <c r="D157" s="7">
        <v>27.795000000000002</v>
      </c>
      <c r="E157" s="30">
        <f t="shared" si="2"/>
        <v>26643.857168555493</v>
      </c>
      <c r="F157" s="44">
        <v>740566.01</v>
      </c>
    </row>
    <row r="158" spans="1:6" x14ac:dyDescent="0.25">
      <c r="A158" s="7">
        <v>149</v>
      </c>
      <c r="B158" s="10" t="s">
        <v>173</v>
      </c>
      <c r="C158" s="10"/>
      <c r="D158" s="10"/>
      <c r="E158" s="32"/>
      <c r="F158" s="40"/>
    </row>
    <row r="159" spans="1:6" x14ac:dyDescent="0.25">
      <c r="A159" s="7">
        <v>150</v>
      </c>
      <c r="B159" s="1" t="s">
        <v>174</v>
      </c>
      <c r="C159" s="1" t="s">
        <v>71</v>
      </c>
      <c r="D159" s="7">
        <v>1.2</v>
      </c>
      <c r="E159" s="30">
        <f t="shared" si="2"/>
        <v>1278.6750000000002</v>
      </c>
      <c r="F159" s="44">
        <v>1534.41</v>
      </c>
    </row>
    <row r="160" spans="1:6" x14ac:dyDescent="0.25">
      <c r="A160" s="7">
        <v>151</v>
      </c>
      <c r="B160" s="1" t="s">
        <v>175</v>
      </c>
      <c r="C160" s="1" t="s">
        <v>75</v>
      </c>
      <c r="D160" s="7">
        <v>2</v>
      </c>
      <c r="E160" s="30">
        <f t="shared" si="2"/>
        <v>1784.7</v>
      </c>
      <c r="F160" s="44">
        <v>3569.4</v>
      </c>
    </row>
    <row r="161" spans="1:6" x14ac:dyDescent="0.25">
      <c r="A161" s="7">
        <v>152</v>
      </c>
      <c r="B161" s="1" t="s">
        <v>176</v>
      </c>
      <c r="C161" s="1" t="s">
        <v>75</v>
      </c>
      <c r="D161" s="7">
        <v>2</v>
      </c>
      <c r="E161" s="30">
        <f t="shared" si="2"/>
        <v>5568.3</v>
      </c>
      <c r="F161" s="44">
        <v>11136.6</v>
      </c>
    </row>
    <row r="162" spans="1:6" x14ac:dyDescent="0.25">
      <c r="A162" s="7">
        <v>153</v>
      </c>
      <c r="B162" s="1" t="s">
        <v>177</v>
      </c>
      <c r="C162" s="1" t="s">
        <v>75</v>
      </c>
      <c r="D162" s="7">
        <v>2</v>
      </c>
      <c r="E162" s="30">
        <f t="shared" si="2"/>
        <v>4925.78</v>
      </c>
      <c r="F162" s="44">
        <v>9851.56</v>
      </c>
    </row>
    <row r="163" spans="1:6" x14ac:dyDescent="0.25">
      <c r="A163" s="7">
        <v>154</v>
      </c>
      <c r="B163" s="1" t="s">
        <v>178</v>
      </c>
      <c r="C163" s="1" t="s">
        <v>75</v>
      </c>
      <c r="D163" s="7">
        <v>2</v>
      </c>
      <c r="E163" s="30">
        <f t="shared" si="2"/>
        <v>5354.11</v>
      </c>
      <c r="F163" s="44">
        <v>10708.22</v>
      </c>
    </row>
    <row r="164" spans="1:6" x14ac:dyDescent="0.25">
      <c r="A164" s="7">
        <v>155</v>
      </c>
      <c r="B164" s="1" t="s">
        <v>179</v>
      </c>
      <c r="C164" s="1" t="s">
        <v>75</v>
      </c>
      <c r="D164" s="7">
        <v>2</v>
      </c>
      <c r="E164" s="30">
        <f t="shared" si="2"/>
        <v>2498.6</v>
      </c>
      <c r="F164" s="44">
        <v>4997.2</v>
      </c>
    </row>
    <row r="165" spans="1:6" x14ac:dyDescent="0.25">
      <c r="A165" s="7">
        <v>156</v>
      </c>
      <c r="B165" s="1" t="s">
        <v>180</v>
      </c>
      <c r="C165" s="1" t="s">
        <v>75</v>
      </c>
      <c r="D165" s="7">
        <v>2</v>
      </c>
      <c r="E165" s="30">
        <f t="shared" si="2"/>
        <v>9632.0300000000007</v>
      </c>
      <c r="F165" s="44">
        <v>19264.060000000001</v>
      </c>
    </row>
    <row r="166" spans="1:6" ht="30" x14ac:dyDescent="0.25">
      <c r="A166" s="7">
        <v>157</v>
      </c>
      <c r="B166" s="1" t="s">
        <v>181</v>
      </c>
      <c r="C166" s="1" t="s">
        <v>182</v>
      </c>
      <c r="D166" s="7">
        <v>0.06</v>
      </c>
      <c r="E166" s="30">
        <f t="shared" si="2"/>
        <v>204779.83333333334</v>
      </c>
      <c r="F166" s="44">
        <v>12286.79</v>
      </c>
    </row>
    <row r="167" spans="1:6" ht="30" x14ac:dyDescent="0.25">
      <c r="A167" s="7">
        <v>158</v>
      </c>
      <c r="B167" s="1" t="s">
        <v>183</v>
      </c>
      <c r="C167" s="1" t="s">
        <v>182</v>
      </c>
      <c r="D167" s="7">
        <v>0.06</v>
      </c>
      <c r="E167" s="30">
        <f t="shared" si="2"/>
        <v>32588.666666666668</v>
      </c>
      <c r="F167" s="44">
        <v>1955.32</v>
      </c>
    </row>
    <row r="168" spans="1:6" x14ac:dyDescent="0.25">
      <c r="A168" s="7">
        <v>159</v>
      </c>
      <c r="B168" s="1" t="s">
        <v>184</v>
      </c>
      <c r="C168" s="1" t="s">
        <v>75</v>
      </c>
      <c r="D168" s="7">
        <v>6</v>
      </c>
      <c r="E168" s="30">
        <f t="shared" si="2"/>
        <v>584.66</v>
      </c>
      <c r="F168" s="44">
        <v>3507.96</v>
      </c>
    </row>
    <row r="169" spans="1:6" x14ac:dyDescent="0.25">
      <c r="A169" s="7">
        <v>160</v>
      </c>
      <c r="B169" s="1" t="s">
        <v>185</v>
      </c>
      <c r="C169" s="1" t="s">
        <v>75</v>
      </c>
      <c r="D169" s="7">
        <v>2</v>
      </c>
      <c r="E169" s="30">
        <f t="shared" si="2"/>
        <v>1213.6099999999999</v>
      </c>
      <c r="F169" s="44">
        <v>2427.2199999999998</v>
      </c>
    </row>
    <row r="170" spans="1:6" x14ac:dyDescent="0.25">
      <c r="A170" s="7">
        <v>161</v>
      </c>
      <c r="B170" s="1" t="s">
        <v>186</v>
      </c>
      <c r="C170" s="1" t="s">
        <v>75</v>
      </c>
      <c r="D170" s="7">
        <v>1</v>
      </c>
      <c r="E170" s="30">
        <f t="shared" si="2"/>
        <v>5853.82</v>
      </c>
      <c r="F170" s="44">
        <v>5853.82</v>
      </c>
    </row>
    <row r="171" spans="1:6" x14ac:dyDescent="0.25">
      <c r="A171" s="7">
        <v>162</v>
      </c>
      <c r="B171" s="1" t="s">
        <v>187</v>
      </c>
      <c r="C171" s="1" t="s">
        <v>75</v>
      </c>
      <c r="D171" s="7">
        <v>1</v>
      </c>
      <c r="E171" s="30">
        <f t="shared" si="2"/>
        <v>20631.2</v>
      </c>
      <c r="F171" s="44">
        <v>20631.2</v>
      </c>
    </row>
    <row r="172" spans="1:6" x14ac:dyDescent="0.25">
      <c r="A172" s="7">
        <v>163</v>
      </c>
      <c r="B172" s="1" t="s">
        <v>188</v>
      </c>
      <c r="C172" s="1" t="s">
        <v>75</v>
      </c>
      <c r="D172" s="7">
        <v>1</v>
      </c>
      <c r="E172" s="30">
        <f t="shared" si="2"/>
        <v>3962.05</v>
      </c>
      <c r="F172" s="44">
        <v>3962.05</v>
      </c>
    </row>
    <row r="173" spans="1:6" x14ac:dyDescent="0.25">
      <c r="A173" s="7">
        <v>164</v>
      </c>
      <c r="B173" s="1" t="s">
        <v>189</v>
      </c>
      <c r="C173" s="1" t="s">
        <v>75</v>
      </c>
      <c r="D173" s="7">
        <v>1</v>
      </c>
      <c r="E173" s="30">
        <f t="shared" si="2"/>
        <v>3640.79</v>
      </c>
      <c r="F173" s="44">
        <v>3640.79</v>
      </c>
    </row>
    <row r="174" spans="1:6" x14ac:dyDescent="0.25">
      <c r="A174" s="7">
        <v>165</v>
      </c>
      <c r="B174" s="1" t="s">
        <v>190</v>
      </c>
      <c r="C174" s="1" t="s">
        <v>130</v>
      </c>
      <c r="D174" s="7">
        <v>6</v>
      </c>
      <c r="E174" s="30">
        <f t="shared" si="2"/>
        <v>592.21</v>
      </c>
      <c r="F174" s="44">
        <v>3553.26</v>
      </c>
    </row>
    <row r="175" spans="1:6" x14ac:dyDescent="0.25">
      <c r="A175" s="7">
        <v>166</v>
      </c>
      <c r="B175" s="1" t="s">
        <v>191</v>
      </c>
      <c r="C175" s="1" t="s">
        <v>75</v>
      </c>
      <c r="D175" s="7">
        <v>1</v>
      </c>
      <c r="E175" s="30">
        <f t="shared" si="2"/>
        <v>8994.94</v>
      </c>
      <c r="F175" s="44">
        <v>8994.94</v>
      </c>
    </row>
    <row r="176" spans="1:6" x14ac:dyDescent="0.25">
      <c r="A176" s="7">
        <v>167</v>
      </c>
      <c r="B176" s="1" t="s">
        <v>192</v>
      </c>
      <c r="C176" s="1" t="s">
        <v>75</v>
      </c>
      <c r="D176" s="7">
        <v>1</v>
      </c>
      <c r="E176" s="30">
        <f t="shared" si="2"/>
        <v>10851.02</v>
      </c>
      <c r="F176" s="44">
        <v>10851.02</v>
      </c>
    </row>
    <row r="177" spans="1:6" x14ac:dyDescent="0.25">
      <c r="A177" s="7">
        <v>168</v>
      </c>
      <c r="B177" s="1" t="s">
        <v>193</v>
      </c>
      <c r="C177" s="1" t="s">
        <v>75</v>
      </c>
      <c r="D177" s="7">
        <v>2</v>
      </c>
      <c r="E177" s="30">
        <f t="shared" si="2"/>
        <v>4283.3100000000004</v>
      </c>
      <c r="F177" s="44">
        <v>8566.6200000000008</v>
      </c>
    </row>
    <row r="178" spans="1:6" x14ac:dyDescent="0.25">
      <c r="A178" s="7">
        <v>169</v>
      </c>
      <c r="B178" s="1" t="s">
        <v>194</v>
      </c>
      <c r="C178" s="1" t="s">
        <v>75</v>
      </c>
      <c r="D178" s="7">
        <v>3</v>
      </c>
      <c r="E178" s="30">
        <f t="shared" si="2"/>
        <v>1356.3700000000001</v>
      </c>
      <c r="F178" s="44">
        <v>4069.11</v>
      </c>
    </row>
    <row r="179" spans="1:6" x14ac:dyDescent="0.25">
      <c r="A179" s="7">
        <v>170</v>
      </c>
      <c r="B179" s="1" t="s">
        <v>195</v>
      </c>
      <c r="C179" s="1" t="s">
        <v>132</v>
      </c>
      <c r="D179" s="7">
        <v>1</v>
      </c>
      <c r="E179" s="30">
        <f t="shared" si="2"/>
        <v>170618.01</v>
      </c>
      <c r="F179" s="44">
        <v>170618.01</v>
      </c>
    </row>
    <row r="180" spans="1:6" x14ac:dyDescent="0.25">
      <c r="A180" s="7">
        <v>171</v>
      </c>
      <c r="B180" s="1" t="s">
        <v>196</v>
      </c>
      <c r="C180" s="1" t="s">
        <v>130</v>
      </c>
      <c r="D180" s="7">
        <v>2</v>
      </c>
      <c r="E180" s="30">
        <f t="shared" si="2"/>
        <v>719.92499999999995</v>
      </c>
      <c r="F180" s="44">
        <v>1439.85</v>
      </c>
    </row>
    <row r="181" spans="1:6" x14ac:dyDescent="0.25">
      <c r="A181" s="7">
        <v>172</v>
      </c>
      <c r="B181" s="1" t="s">
        <v>197</v>
      </c>
      <c r="C181" s="1" t="s">
        <v>198</v>
      </c>
      <c r="D181" s="7">
        <v>1</v>
      </c>
      <c r="E181" s="30">
        <f t="shared" si="2"/>
        <v>40548.54</v>
      </c>
      <c r="F181" s="44">
        <v>40548.54</v>
      </c>
    </row>
    <row r="182" spans="1:6" x14ac:dyDescent="0.25">
      <c r="A182" s="7">
        <v>173</v>
      </c>
      <c r="B182" s="1" t="s">
        <v>199</v>
      </c>
      <c r="C182" s="1" t="s">
        <v>200</v>
      </c>
      <c r="D182" s="7">
        <v>1</v>
      </c>
      <c r="E182" s="30">
        <f t="shared" si="2"/>
        <v>13206.82</v>
      </c>
      <c r="F182" s="44">
        <v>13206.82</v>
      </c>
    </row>
    <row r="183" spans="1:6" x14ac:dyDescent="0.25">
      <c r="A183" s="7">
        <v>174</v>
      </c>
      <c r="B183" s="1" t="s">
        <v>196</v>
      </c>
      <c r="C183" s="1" t="s">
        <v>130</v>
      </c>
      <c r="D183" s="7">
        <v>12</v>
      </c>
      <c r="E183" s="30">
        <f t="shared" si="2"/>
        <v>719.92583333333334</v>
      </c>
      <c r="F183" s="44">
        <v>8639.11</v>
      </c>
    </row>
    <row r="184" spans="1:6" x14ac:dyDescent="0.25">
      <c r="A184" s="7">
        <v>175</v>
      </c>
      <c r="B184" s="1" t="s">
        <v>201</v>
      </c>
      <c r="C184" s="1" t="s">
        <v>200</v>
      </c>
      <c r="D184" s="7">
        <v>12</v>
      </c>
      <c r="E184" s="30">
        <f t="shared" si="2"/>
        <v>1284.99</v>
      </c>
      <c r="F184" s="44">
        <v>15419.88</v>
      </c>
    </row>
    <row r="185" spans="1:6" ht="15" customHeight="1" x14ac:dyDescent="0.25">
      <c r="A185" s="7">
        <v>176</v>
      </c>
      <c r="B185" s="28" t="s">
        <v>574</v>
      </c>
      <c r="C185" s="8"/>
      <c r="D185" s="10"/>
      <c r="E185" s="31"/>
      <c r="F185" s="40"/>
    </row>
    <row r="186" spans="1:6" ht="30" x14ac:dyDescent="0.25">
      <c r="A186" s="7">
        <v>177</v>
      </c>
      <c r="B186" s="4" t="s">
        <v>203</v>
      </c>
      <c r="C186" s="1" t="s">
        <v>524</v>
      </c>
      <c r="D186" s="57">
        <v>17.600000000000001</v>
      </c>
      <c r="E186" s="30">
        <f t="shared" si="2"/>
        <v>8829.8085227272732</v>
      </c>
      <c r="F186" s="48">
        <f>67567.63+54054+33783</f>
        <v>155404.63</v>
      </c>
    </row>
    <row r="187" spans="1:6" x14ac:dyDescent="0.25">
      <c r="A187" s="7">
        <v>178</v>
      </c>
      <c r="B187" s="4" t="s">
        <v>13</v>
      </c>
      <c r="C187" s="1" t="s">
        <v>524</v>
      </c>
      <c r="D187" s="57">
        <v>2.5640000000000001</v>
      </c>
      <c r="E187" s="30">
        <f t="shared" si="2"/>
        <v>10887.792511700469</v>
      </c>
      <c r="F187" s="48">
        <f>10799.34+10691.35+6425.61</f>
        <v>27916.300000000003</v>
      </c>
    </row>
    <row r="188" spans="1:6" x14ac:dyDescent="0.25">
      <c r="A188" s="7">
        <v>179</v>
      </c>
      <c r="B188" s="4" t="s">
        <v>204</v>
      </c>
      <c r="C188" s="1" t="s">
        <v>524</v>
      </c>
      <c r="D188" s="57">
        <v>2.5640000000000001</v>
      </c>
      <c r="E188" s="30">
        <f t="shared" si="2"/>
        <v>46155.023400936043</v>
      </c>
      <c r="F188" s="48">
        <f>57863.25+40461.54+20016.69</f>
        <v>118341.48000000001</v>
      </c>
    </row>
    <row r="189" spans="1:6" x14ac:dyDescent="0.25">
      <c r="A189" s="7">
        <v>180</v>
      </c>
      <c r="B189" s="4" t="s">
        <v>205</v>
      </c>
      <c r="C189" s="1" t="s">
        <v>524</v>
      </c>
      <c r="D189" s="57">
        <v>2.5640000000000001</v>
      </c>
      <c r="E189" s="30">
        <f t="shared" si="2"/>
        <v>11969.083463338535</v>
      </c>
      <c r="F189" s="48">
        <f>15698.4+10028.93+4961.4</f>
        <v>30688.730000000003</v>
      </c>
    </row>
    <row r="190" spans="1:6" x14ac:dyDescent="0.25">
      <c r="A190" s="7">
        <v>181</v>
      </c>
      <c r="B190" s="4" t="s">
        <v>206</v>
      </c>
      <c r="C190" s="4" t="s">
        <v>65</v>
      </c>
      <c r="D190" s="57">
        <v>115.4</v>
      </c>
      <c r="E190" s="30">
        <f t="shared" si="2"/>
        <v>629.5099653379549</v>
      </c>
      <c r="F190" s="48">
        <v>72645.45</v>
      </c>
    </row>
    <row r="191" spans="1:6" ht="30" x14ac:dyDescent="0.25">
      <c r="A191" s="7">
        <v>182</v>
      </c>
      <c r="B191" s="4" t="s">
        <v>207</v>
      </c>
      <c r="C191" s="1" t="s">
        <v>524</v>
      </c>
      <c r="D191" s="57">
        <v>1.57</v>
      </c>
      <c r="E191" s="30">
        <f t="shared" si="2"/>
        <v>172635.2993630573</v>
      </c>
      <c r="F191" s="48">
        <f>118310.24+102178.54+50548.64</f>
        <v>271037.42</v>
      </c>
    </row>
    <row r="192" spans="1:6" ht="30" x14ac:dyDescent="0.25">
      <c r="A192" s="7">
        <v>183</v>
      </c>
      <c r="B192" s="4" t="s">
        <v>208</v>
      </c>
      <c r="C192" s="4" t="s">
        <v>56</v>
      </c>
      <c r="D192" s="57">
        <v>157</v>
      </c>
      <c r="E192" s="30">
        <f t="shared" si="2"/>
        <v>700.36</v>
      </c>
      <c r="F192" s="48">
        <v>109956.52</v>
      </c>
    </row>
    <row r="193" spans="1:8" x14ac:dyDescent="0.25">
      <c r="A193" s="7">
        <v>184</v>
      </c>
      <c r="B193" s="4" t="s">
        <v>550</v>
      </c>
      <c r="C193" s="1" t="s">
        <v>524</v>
      </c>
      <c r="D193" s="57">
        <v>20.16</v>
      </c>
      <c r="E193" s="30">
        <f t="shared" si="2"/>
        <v>25530.827380952382</v>
      </c>
      <c r="F193" s="48">
        <f>195688.48+197006+122007</f>
        <v>514701.48</v>
      </c>
    </row>
    <row r="194" spans="1:8" ht="30" x14ac:dyDescent="0.25">
      <c r="A194" s="7">
        <v>185</v>
      </c>
      <c r="B194" s="4" t="s">
        <v>209</v>
      </c>
      <c r="C194" s="4" t="s">
        <v>6</v>
      </c>
      <c r="D194" s="57">
        <v>0.7056</v>
      </c>
      <c r="E194" s="30">
        <f t="shared" si="2"/>
        <v>40293.367346938772</v>
      </c>
      <c r="F194" s="48">
        <v>28431</v>
      </c>
      <c r="H194" s="81">
        <f>D194/2016</f>
        <v>3.5E-4</v>
      </c>
    </row>
    <row r="195" spans="1:8" x14ac:dyDescent="0.25">
      <c r="A195" s="7">
        <v>186</v>
      </c>
      <c r="B195" s="4" t="s">
        <v>210</v>
      </c>
      <c r="C195" s="4" t="s">
        <v>58</v>
      </c>
      <c r="D195" s="57">
        <v>0.18140000000000001</v>
      </c>
      <c r="E195" s="30">
        <f t="shared" si="2"/>
        <v>7625.9647188533618</v>
      </c>
      <c r="F195" s="48">
        <v>1383.35</v>
      </c>
      <c r="H195" s="81">
        <f>0.1814/2016</f>
        <v>8.9980158730158739E-5</v>
      </c>
    </row>
    <row r="196" spans="1:8" ht="30" x14ac:dyDescent="0.25">
      <c r="A196" s="7">
        <v>187</v>
      </c>
      <c r="B196" s="4" t="s">
        <v>551</v>
      </c>
      <c r="C196" s="1" t="s">
        <v>524</v>
      </c>
      <c r="D196" s="57">
        <v>20.16</v>
      </c>
      <c r="E196" s="30">
        <f t="shared" si="2"/>
        <v>7487.0709325396829</v>
      </c>
      <c r="F196" s="48">
        <f>54333.82+59658.53+36947</f>
        <v>150939.35</v>
      </c>
    </row>
    <row r="197" spans="1:8" ht="30" x14ac:dyDescent="0.25">
      <c r="A197" s="7">
        <v>188</v>
      </c>
      <c r="B197" s="4" t="s">
        <v>211</v>
      </c>
      <c r="C197" s="4"/>
      <c r="D197" s="57">
        <v>17.600000000000001</v>
      </c>
      <c r="E197" s="30">
        <f t="shared" si="2"/>
        <v>205937.63409090906</v>
      </c>
      <c r="F197" s="48">
        <f>1505225.39+1417851.22+701425.75</f>
        <v>3624502.36</v>
      </c>
    </row>
    <row r="198" spans="1:8" x14ac:dyDescent="0.25">
      <c r="A198" s="7">
        <v>189</v>
      </c>
      <c r="B198" s="4" t="s">
        <v>212</v>
      </c>
      <c r="C198" s="4"/>
      <c r="D198" s="57">
        <v>1056</v>
      </c>
      <c r="E198" s="30">
        <f t="shared" si="2"/>
        <v>160.38999999999999</v>
      </c>
      <c r="F198" s="48">
        <v>169371.84</v>
      </c>
    </row>
    <row r="199" spans="1:8" x14ac:dyDescent="0.25">
      <c r="A199" s="7">
        <v>190</v>
      </c>
      <c r="B199" s="4" t="s">
        <v>213</v>
      </c>
      <c r="C199" s="4" t="s">
        <v>548</v>
      </c>
      <c r="D199" s="57">
        <v>211.2</v>
      </c>
      <c r="E199" s="30">
        <f t="shared" ref="E199:E256" si="3">F199/D199</f>
        <v>411.709990530303</v>
      </c>
      <c r="F199" s="48">
        <v>86953.15</v>
      </c>
    </row>
    <row r="200" spans="1:8" ht="30" x14ac:dyDescent="0.25">
      <c r="A200" s="7">
        <v>191</v>
      </c>
      <c r="B200" s="4" t="s">
        <v>552</v>
      </c>
      <c r="C200" s="4" t="s">
        <v>56</v>
      </c>
      <c r="D200" s="57">
        <v>1813</v>
      </c>
      <c r="E200" s="30">
        <f t="shared" si="3"/>
        <v>42.31</v>
      </c>
      <c r="F200" s="48">
        <v>76708.03</v>
      </c>
    </row>
    <row r="201" spans="1:8" ht="45" x14ac:dyDescent="0.25">
      <c r="A201" s="7">
        <v>192</v>
      </c>
      <c r="B201" s="4" t="s">
        <v>215</v>
      </c>
      <c r="C201" s="4" t="s">
        <v>56</v>
      </c>
      <c r="D201" s="57">
        <v>1813</v>
      </c>
      <c r="E201" s="30">
        <f t="shared" si="3"/>
        <v>7432.99</v>
      </c>
      <c r="F201" s="48">
        <v>13476010.869999999</v>
      </c>
    </row>
    <row r="202" spans="1:8" x14ac:dyDescent="0.25">
      <c r="A202" s="7">
        <v>193</v>
      </c>
      <c r="B202" s="4" t="s">
        <v>572</v>
      </c>
      <c r="C202" s="4" t="s">
        <v>56</v>
      </c>
      <c r="D202" s="57">
        <v>1848</v>
      </c>
      <c r="E202" s="30">
        <f t="shared" si="3"/>
        <v>1285.1500000000001</v>
      </c>
      <c r="F202" s="48">
        <v>2374957.2000000002</v>
      </c>
    </row>
    <row r="203" spans="1:8" x14ac:dyDescent="0.25">
      <c r="A203" s="7">
        <v>194</v>
      </c>
      <c r="B203" s="4" t="s">
        <v>216</v>
      </c>
      <c r="C203" s="4" t="s">
        <v>58</v>
      </c>
      <c r="D203" s="57">
        <v>184.8</v>
      </c>
      <c r="E203" s="30">
        <f t="shared" si="3"/>
        <v>5028.0899891774889</v>
      </c>
      <c r="F203" s="48">
        <v>929191.03</v>
      </c>
    </row>
    <row r="204" spans="1:8" ht="30" x14ac:dyDescent="0.25">
      <c r="A204" s="7">
        <v>195</v>
      </c>
      <c r="B204" s="4" t="s">
        <v>217</v>
      </c>
      <c r="C204" s="4" t="s">
        <v>218</v>
      </c>
      <c r="D204" s="57">
        <v>0.82</v>
      </c>
      <c r="E204" s="30">
        <f t="shared" si="3"/>
        <v>21214.231707317078</v>
      </c>
      <c r="F204" s="48">
        <f>7224.92+5703.87+4466.88</f>
        <v>17395.670000000002</v>
      </c>
    </row>
    <row r="205" spans="1:8" x14ac:dyDescent="0.25">
      <c r="A205" s="7">
        <v>196</v>
      </c>
      <c r="B205" s="4" t="s">
        <v>553</v>
      </c>
      <c r="C205" s="4" t="s">
        <v>56</v>
      </c>
      <c r="D205" s="57">
        <v>86.1</v>
      </c>
      <c r="E205" s="30">
        <f t="shared" si="3"/>
        <v>168.80998838559816</v>
      </c>
      <c r="F205" s="48">
        <v>14534.54</v>
      </c>
    </row>
    <row r="206" spans="1:8" ht="15" customHeight="1" x14ac:dyDescent="0.25">
      <c r="A206" s="7">
        <v>197</v>
      </c>
      <c r="B206" s="2" t="s">
        <v>226</v>
      </c>
      <c r="C206" s="5"/>
      <c r="D206" s="7"/>
      <c r="E206" s="30"/>
      <c r="F206" s="44"/>
    </row>
    <row r="207" spans="1:8" x14ac:dyDescent="0.25">
      <c r="A207" s="7">
        <v>198</v>
      </c>
      <c r="B207" s="4" t="s">
        <v>219</v>
      </c>
      <c r="C207" s="4"/>
      <c r="D207" s="5">
        <v>0.83699999999999997</v>
      </c>
      <c r="E207" s="30">
        <f t="shared" si="3"/>
        <v>106334.57586618878</v>
      </c>
      <c r="F207" s="48">
        <f>39827.35+30714.79+18459.9</f>
        <v>89002.040000000008</v>
      </c>
    </row>
    <row r="208" spans="1:8" ht="60" x14ac:dyDescent="0.25">
      <c r="A208" s="7">
        <v>199</v>
      </c>
      <c r="B208" s="4" t="s">
        <v>220</v>
      </c>
      <c r="C208" s="4" t="s">
        <v>6</v>
      </c>
      <c r="D208" s="57">
        <v>0.83699999999999997</v>
      </c>
      <c r="E208" s="30">
        <f t="shared" si="3"/>
        <v>77875.627240143367</v>
      </c>
      <c r="F208" s="48">
        <v>65181.9</v>
      </c>
    </row>
    <row r="209" spans="1:6" x14ac:dyDescent="0.25">
      <c r="A209" s="7">
        <v>200</v>
      </c>
      <c r="B209" s="4" t="s">
        <v>140</v>
      </c>
      <c r="C209" s="4" t="s">
        <v>56</v>
      </c>
      <c r="D209" s="5">
        <v>540.27520000000004</v>
      </c>
      <c r="E209" s="30">
        <f t="shared" si="3"/>
        <v>436.2429554419673</v>
      </c>
      <c r="F209" s="48">
        <f>98000.52+79380.42+58310.31</f>
        <v>235691.25</v>
      </c>
    </row>
    <row r="210" spans="1:6" ht="30" x14ac:dyDescent="0.25">
      <c r="A210" s="7">
        <v>201</v>
      </c>
      <c r="B210" s="4" t="s">
        <v>221</v>
      </c>
      <c r="C210" s="1" t="s">
        <v>524</v>
      </c>
      <c r="D210" s="57">
        <v>7.14</v>
      </c>
      <c r="E210" s="30">
        <f t="shared" si="3"/>
        <v>7979.5448179271716</v>
      </c>
      <c r="F210" s="48">
        <f>30633.31+15857.24+10483.4</f>
        <v>56973.950000000004</v>
      </c>
    </row>
    <row r="211" spans="1:6" x14ac:dyDescent="0.25">
      <c r="A211" s="7">
        <v>202</v>
      </c>
      <c r="B211" s="4" t="s">
        <v>222</v>
      </c>
      <c r="C211" s="4" t="s">
        <v>6</v>
      </c>
      <c r="D211" s="57">
        <v>1.1779999999999999</v>
      </c>
      <c r="E211" s="30">
        <f t="shared" si="3"/>
        <v>84200.831918505952</v>
      </c>
      <c r="F211" s="48">
        <v>99188.58</v>
      </c>
    </row>
    <row r="212" spans="1:6" x14ac:dyDescent="0.25">
      <c r="A212" s="7">
        <v>203</v>
      </c>
      <c r="B212" s="4" t="s">
        <v>223</v>
      </c>
      <c r="C212" s="1" t="s">
        <v>524</v>
      </c>
      <c r="D212" s="57">
        <v>7.14</v>
      </c>
      <c r="E212" s="30">
        <f t="shared" si="3"/>
        <v>3982.2464985994402</v>
      </c>
      <c r="F212" s="48">
        <f>20142.65+4779.63+3510.96</f>
        <v>28433.24</v>
      </c>
    </row>
    <row r="213" spans="1:6" ht="15" customHeight="1" x14ac:dyDescent="0.25">
      <c r="A213" s="7">
        <v>204</v>
      </c>
      <c r="B213" s="2" t="s">
        <v>224</v>
      </c>
      <c r="C213" s="5"/>
      <c r="D213" s="7"/>
      <c r="E213" s="30"/>
      <c r="F213" s="44"/>
    </row>
    <row r="214" spans="1:6" x14ac:dyDescent="0.25">
      <c r="A214" s="7">
        <v>205</v>
      </c>
      <c r="B214" s="4" t="s">
        <v>219</v>
      </c>
      <c r="C214" s="4" t="s">
        <v>6</v>
      </c>
      <c r="D214" s="5">
        <v>0.9</v>
      </c>
      <c r="E214" s="30">
        <f t="shared" si="3"/>
        <v>106334.59999999999</v>
      </c>
      <c r="F214" s="48">
        <f>42825.11+33026.67+19849.36</f>
        <v>95701.14</v>
      </c>
    </row>
    <row r="215" spans="1:6" ht="60" x14ac:dyDescent="0.25">
      <c r="A215" s="7">
        <v>206</v>
      </c>
      <c r="B215" s="4" t="s">
        <v>220</v>
      </c>
      <c r="C215" s="4" t="s">
        <v>6</v>
      </c>
      <c r="D215" s="57">
        <v>0.9</v>
      </c>
      <c r="E215" s="30">
        <f>F215/D215</f>
        <v>77875.633333333346</v>
      </c>
      <c r="F215" s="48">
        <v>70088.070000000007</v>
      </c>
    </row>
    <row r="216" spans="1:6" x14ac:dyDescent="0.25">
      <c r="A216" s="7">
        <v>207</v>
      </c>
      <c r="B216" s="4" t="s">
        <v>225</v>
      </c>
      <c r="C216" s="4" t="s">
        <v>227</v>
      </c>
      <c r="D216" s="57">
        <v>5</v>
      </c>
      <c r="E216" s="30">
        <f t="shared" si="3"/>
        <v>6136.1059999999998</v>
      </c>
      <c r="F216" s="48">
        <f>26984.25+2130.95+1565.33</f>
        <v>30680.53</v>
      </c>
    </row>
    <row r="217" spans="1:6" x14ac:dyDescent="0.25">
      <c r="A217" s="7">
        <v>208</v>
      </c>
      <c r="B217" s="15" t="s">
        <v>576</v>
      </c>
      <c r="C217" s="4"/>
      <c r="D217" s="57"/>
      <c r="E217" s="30"/>
      <c r="F217" s="48"/>
    </row>
    <row r="218" spans="1:6" x14ac:dyDescent="0.25">
      <c r="A218" s="7">
        <v>209</v>
      </c>
      <c r="B218" s="1" t="s">
        <v>228</v>
      </c>
      <c r="C218" s="1" t="s">
        <v>81</v>
      </c>
      <c r="D218" s="7">
        <v>0.01</v>
      </c>
      <c r="E218" s="30">
        <f t="shared" si="3"/>
        <v>13600</v>
      </c>
      <c r="F218" s="44">
        <v>136</v>
      </c>
    </row>
    <row r="219" spans="1:6" ht="45" x14ac:dyDescent="0.25">
      <c r="A219" s="7">
        <v>210</v>
      </c>
      <c r="B219" s="1" t="s">
        <v>229</v>
      </c>
      <c r="C219" s="1" t="s">
        <v>230</v>
      </c>
      <c r="D219" s="7">
        <v>4</v>
      </c>
      <c r="E219" s="30">
        <f t="shared" si="3"/>
        <v>12226.25</v>
      </c>
      <c r="F219" s="44">
        <v>48905</v>
      </c>
    </row>
    <row r="220" spans="1:6" x14ac:dyDescent="0.25">
      <c r="A220" s="7">
        <v>211</v>
      </c>
      <c r="B220" s="1" t="s">
        <v>231</v>
      </c>
      <c r="C220" s="1" t="s">
        <v>81</v>
      </c>
      <c r="D220" s="7">
        <v>3.11</v>
      </c>
      <c r="E220" s="30">
        <f t="shared" si="3"/>
        <v>29204.823151125402</v>
      </c>
      <c r="F220" s="44">
        <v>90827</v>
      </c>
    </row>
    <row r="221" spans="1:6" x14ac:dyDescent="0.25">
      <c r="A221" s="7">
        <v>212</v>
      </c>
      <c r="B221" s="1" t="s">
        <v>232</v>
      </c>
      <c r="C221" s="1" t="s">
        <v>233</v>
      </c>
      <c r="D221" s="7">
        <v>2</v>
      </c>
      <c r="E221" s="30">
        <f t="shared" si="3"/>
        <v>47</v>
      </c>
      <c r="F221" s="44">
        <v>94</v>
      </c>
    </row>
    <row r="222" spans="1:6" x14ac:dyDescent="0.25">
      <c r="A222" s="7">
        <v>213</v>
      </c>
      <c r="B222" s="1" t="s">
        <v>234</v>
      </c>
      <c r="C222" s="1" t="s">
        <v>233</v>
      </c>
      <c r="D222" s="7">
        <v>2</v>
      </c>
      <c r="E222" s="30">
        <f t="shared" si="3"/>
        <v>35.5</v>
      </c>
      <c r="F222" s="44">
        <v>71</v>
      </c>
    </row>
    <row r="223" spans="1:6" x14ac:dyDescent="0.25">
      <c r="A223" s="7">
        <v>214</v>
      </c>
      <c r="B223" s="1" t="s">
        <v>235</v>
      </c>
      <c r="C223" s="1" t="s">
        <v>236</v>
      </c>
      <c r="D223" s="7">
        <v>1</v>
      </c>
      <c r="E223" s="30">
        <f t="shared" si="3"/>
        <v>997</v>
      </c>
      <c r="F223" s="44">
        <v>997</v>
      </c>
    </row>
    <row r="224" spans="1:6" x14ac:dyDescent="0.25">
      <c r="A224" s="7">
        <v>215</v>
      </c>
      <c r="B224" s="1" t="s">
        <v>48</v>
      </c>
      <c r="C224" s="1" t="s">
        <v>49</v>
      </c>
      <c r="D224" s="7">
        <v>8.5000000000000006E-2</v>
      </c>
      <c r="E224" s="30">
        <f t="shared" si="3"/>
        <v>352.94117647058823</v>
      </c>
      <c r="F224" s="44">
        <v>30</v>
      </c>
    </row>
    <row r="225" spans="1:6" ht="30" x14ac:dyDescent="0.25">
      <c r="A225" s="7">
        <v>216</v>
      </c>
      <c r="B225" s="1" t="s">
        <v>50</v>
      </c>
      <c r="C225" s="1" t="s">
        <v>51</v>
      </c>
      <c r="D225" s="7">
        <v>17</v>
      </c>
      <c r="E225" s="30">
        <f t="shared" si="3"/>
        <v>313.11764705882354</v>
      </c>
      <c r="F225" s="44">
        <v>5323</v>
      </c>
    </row>
    <row r="226" spans="1:6" ht="30" x14ac:dyDescent="0.25">
      <c r="A226" s="7">
        <v>217</v>
      </c>
      <c r="B226" s="1" t="s">
        <v>237</v>
      </c>
      <c r="C226" s="1" t="s">
        <v>51</v>
      </c>
      <c r="D226" s="7">
        <v>17</v>
      </c>
      <c r="E226" s="30">
        <f t="shared" si="3"/>
        <v>89.588235294117652</v>
      </c>
      <c r="F226" s="44">
        <v>1523</v>
      </c>
    </row>
    <row r="227" spans="1:6" ht="45" x14ac:dyDescent="0.25">
      <c r="A227" s="7">
        <v>218</v>
      </c>
      <c r="B227" s="1" t="s">
        <v>238</v>
      </c>
      <c r="C227" s="1" t="s">
        <v>230</v>
      </c>
      <c r="D227" s="7">
        <v>1.9</v>
      </c>
      <c r="E227" s="30">
        <f t="shared" si="3"/>
        <v>51906.315789473687</v>
      </c>
      <c r="F227" s="44">
        <v>98622</v>
      </c>
    </row>
    <row r="228" spans="1:6" ht="30" x14ac:dyDescent="0.25">
      <c r="A228" s="7">
        <v>219</v>
      </c>
      <c r="B228" s="1" t="s">
        <v>239</v>
      </c>
      <c r="C228" s="1" t="s">
        <v>529</v>
      </c>
      <c r="D228" s="7">
        <v>1.05</v>
      </c>
      <c r="E228" s="30">
        <f t="shared" si="3"/>
        <v>51290.476190476191</v>
      </c>
      <c r="F228" s="44">
        <v>53855</v>
      </c>
    </row>
    <row r="229" spans="1:6" ht="30" x14ac:dyDescent="0.25">
      <c r="A229" s="7">
        <v>220</v>
      </c>
      <c r="B229" s="1" t="s">
        <v>240</v>
      </c>
      <c r="C229" s="1" t="s">
        <v>529</v>
      </c>
      <c r="D229" s="7">
        <v>0.4</v>
      </c>
      <c r="E229" s="30">
        <f t="shared" si="3"/>
        <v>52080</v>
      </c>
      <c r="F229" s="44">
        <v>20832</v>
      </c>
    </row>
    <row r="230" spans="1:6" ht="30" x14ac:dyDescent="0.25">
      <c r="A230" s="7">
        <v>221</v>
      </c>
      <c r="B230" s="1" t="s">
        <v>241</v>
      </c>
      <c r="C230" s="1" t="s">
        <v>529</v>
      </c>
      <c r="D230" s="7">
        <v>0.23</v>
      </c>
      <c r="E230" s="30">
        <f t="shared" si="3"/>
        <v>28226.086956521736</v>
      </c>
      <c r="F230" s="44">
        <v>6492</v>
      </c>
    </row>
    <row r="231" spans="1:6" ht="30" x14ac:dyDescent="0.25">
      <c r="A231" s="7">
        <v>222</v>
      </c>
      <c r="B231" s="1" t="s">
        <v>242</v>
      </c>
      <c r="C231" s="1" t="s">
        <v>529</v>
      </c>
      <c r="D231" s="7">
        <v>1.2</v>
      </c>
      <c r="E231" s="30">
        <f t="shared" si="3"/>
        <v>75062.5</v>
      </c>
      <c r="F231" s="44">
        <v>90075</v>
      </c>
    </row>
    <row r="232" spans="1:6" x14ac:dyDescent="0.25">
      <c r="A232" s="7">
        <v>223</v>
      </c>
      <c r="B232" s="1" t="s">
        <v>243</v>
      </c>
      <c r="C232" s="1" t="s">
        <v>571</v>
      </c>
      <c r="D232" s="7">
        <v>0.61060000000000003</v>
      </c>
      <c r="E232" s="30">
        <f t="shared" si="3"/>
        <v>220560.10481493612</v>
      </c>
      <c r="F232" s="44">
        <v>134674</v>
      </c>
    </row>
    <row r="233" spans="1:6" x14ac:dyDescent="0.25">
      <c r="A233" s="7">
        <v>224</v>
      </c>
      <c r="B233" s="1" t="s">
        <v>244</v>
      </c>
      <c r="C233" s="1" t="s">
        <v>130</v>
      </c>
      <c r="D233" s="7">
        <v>1</v>
      </c>
      <c r="E233" s="30">
        <f t="shared" si="3"/>
        <v>3929</v>
      </c>
      <c r="F233" s="44">
        <v>3929</v>
      </c>
    </row>
    <row r="234" spans="1:6" x14ac:dyDescent="0.25">
      <c r="A234" s="7">
        <v>225</v>
      </c>
      <c r="B234" s="1" t="s">
        <v>245</v>
      </c>
      <c r="C234" s="1" t="s">
        <v>233</v>
      </c>
      <c r="D234" s="7">
        <v>2</v>
      </c>
      <c r="E234" s="30">
        <f t="shared" si="3"/>
        <v>739</v>
      </c>
      <c r="F234" s="44">
        <v>1478</v>
      </c>
    </row>
    <row r="235" spans="1:6" x14ac:dyDescent="0.25">
      <c r="A235" s="7">
        <v>226</v>
      </c>
      <c r="B235" s="1" t="s">
        <v>246</v>
      </c>
      <c r="C235" s="1" t="s">
        <v>233</v>
      </c>
      <c r="D235" s="7">
        <v>46</v>
      </c>
      <c r="E235" s="30">
        <f t="shared" si="3"/>
        <v>152.34782608695653</v>
      </c>
      <c r="F235" s="44">
        <v>7008</v>
      </c>
    </row>
    <row r="236" spans="1:6" x14ac:dyDescent="0.25">
      <c r="A236" s="7">
        <v>227</v>
      </c>
      <c r="B236" s="1" t="s">
        <v>247</v>
      </c>
      <c r="C236" s="1" t="s">
        <v>233</v>
      </c>
      <c r="D236" s="7">
        <v>1</v>
      </c>
      <c r="E236" s="30">
        <f t="shared" si="3"/>
        <v>974</v>
      </c>
      <c r="F236" s="44">
        <v>974</v>
      </c>
    </row>
    <row r="237" spans="1:6" x14ac:dyDescent="0.25">
      <c r="A237" s="7">
        <v>228</v>
      </c>
      <c r="B237" s="1" t="s">
        <v>248</v>
      </c>
      <c r="C237" s="1" t="s">
        <v>130</v>
      </c>
      <c r="D237" s="7">
        <v>1</v>
      </c>
      <c r="E237" s="30">
        <f t="shared" si="3"/>
        <v>2613</v>
      </c>
      <c r="F237" s="44">
        <v>2613</v>
      </c>
    </row>
    <row r="238" spans="1:6" ht="30" x14ac:dyDescent="0.25">
      <c r="A238" s="7">
        <v>229</v>
      </c>
      <c r="B238" s="1" t="s">
        <v>249</v>
      </c>
      <c r="C238" s="1" t="s">
        <v>130</v>
      </c>
      <c r="D238" s="7">
        <v>3</v>
      </c>
      <c r="E238" s="30">
        <f t="shared" si="3"/>
        <v>2151.3333333333335</v>
      </c>
      <c r="F238" s="44">
        <v>6454</v>
      </c>
    </row>
    <row r="239" spans="1:6" ht="30" x14ac:dyDescent="0.25">
      <c r="A239" s="7">
        <v>230</v>
      </c>
      <c r="B239" s="1" t="s">
        <v>250</v>
      </c>
      <c r="C239" s="1" t="s">
        <v>12</v>
      </c>
      <c r="D239" s="7">
        <v>3</v>
      </c>
      <c r="E239" s="30">
        <f t="shared" si="3"/>
        <v>0</v>
      </c>
      <c r="F239" s="44"/>
    </row>
    <row r="240" spans="1:6" x14ac:dyDescent="0.25">
      <c r="A240" s="7">
        <v>231</v>
      </c>
      <c r="B240" s="1" t="s">
        <v>251</v>
      </c>
      <c r="C240" s="1" t="s">
        <v>71</v>
      </c>
      <c r="D240" s="7">
        <v>0.1</v>
      </c>
      <c r="E240" s="30">
        <f t="shared" si="3"/>
        <v>43290</v>
      </c>
      <c r="F240" s="44">
        <v>4329</v>
      </c>
    </row>
    <row r="241" spans="1:9" ht="30" x14ac:dyDescent="0.25">
      <c r="A241" s="7">
        <v>232</v>
      </c>
      <c r="B241" s="1" t="s">
        <v>252</v>
      </c>
      <c r="C241" s="1" t="s">
        <v>130</v>
      </c>
      <c r="D241" s="7">
        <v>1</v>
      </c>
      <c r="E241" s="30">
        <f t="shared" si="3"/>
        <v>1059</v>
      </c>
      <c r="F241" s="44">
        <v>1059</v>
      </c>
    </row>
    <row r="242" spans="1:9" ht="30" x14ac:dyDescent="0.25">
      <c r="A242" s="7">
        <v>233</v>
      </c>
      <c r="B242" s="1" t="s">
        <v>253</v>
      </c>
      <c r="C242" s="1" t="s">
        <v>12</v>
      </c>
      <c r="D242" s="7">
        <v>1</v>
      </c>
      <c r="E242" s="30">
        <f t="shared" si="3"/>
        <v>58</v>
      </c>
      <c r="F242" s="44">
        <v>58</v>
      </c>
    </row>
    <row r="243" spans="1:9" ht="30" x14ac:dyDescent="0.25">
      <c r="A243" s="7">
        <v>234</v>
      </c>
      <c r="B243" s="1" t="s">
        <v>254</v>
      </c>
      <c r="C243" s="1" t="s">
        <v>12</v>
      </c>
      <c r="D243" s="7">
        <v>3</v>
      </c>
      <c r="E243" s="30">
        <f t="shared" si="3"/>
        <v>144.33333333333334</v>
      </c>
      <c r="F243" s="44">
        <v>433</v>
      </c>
    </row>
    <row r="244" spans="1:9" x14ac:dyDescent="0.25">
      <c r="A244" s="7">
        <v>235</v>
      </c>
      <c r="B244" s="1" t="s">
        <v>255</v>
      </c>
      <c r="C244" s="1" t="s">
        <v>236</v>
      </c>
      <c r="D244" s="7">
        <v>1</v>
      </c>
      <c r="E244" s="30">
        <f t="shared" si="3"/>
        <v>2870</v>
      </c>
      <c r="F244" s="44">
        <v>2870</v>
      </c>
    </row>
    <row r="245" spans="1:9" x14ac:dyDescent="0.25">
      <c r="A245" s="7">
        <v>236</v>
      </c>
      <c r="B245" s="1" t="s">
        <v>256</v>
      </c>
      <c r="C245" s="1" t="s">
        <v>130</v>
      </c>
      <c r="D245" s="7">
        <v>1</v>
      </c>
      <c r="E245" s="30">
        <f t="shared" si="3"/>
        <v>1063</v>
      </c>
      <c r="F245" s="44">
        <v>1063</v>
      </c>
    </row>
    <row r="246" spans="1:9" ht="30" x14ac:dyDescent="0.25">
      <c r="A246" s="7">
        <v>237</v>
      </c>
      <c r="B246" s="1" t="s">
        <v>257</v>
      </c>
      <c r="C246" s="1" t="s">
        <v>258</v>
      </c>
      <c r="D246" s="7">
        <v>1</v>
      </c>
      <c r="E246" s="30">
        <f t="shared" si="3"/>
        <v>6745</v>
      </c>
      <c r="F246" s="44">
        <v>6745</v>
      </c>
    </row>
    <row r="247" spans="1:9" ht="60" x14ac:dyDescent="0.25">
      <c r="A247" s="7">
        <v>238</v>
      </c>
      <c r="B247" s="1" t="s">
        <v>259</v>
      </c>
      <c r="C247" s="1" t="s">
        <v>260</v>
      </c>
      <c r="D247" s="7">
        <v>0.24</v>
      </c>
      <c r="E247" s="30">
        <f t="shared" si="3"/>
        <v>46000</v>
      </c>
      <c r="F247" s="44">
        <v>11040</v>
      </c>
    </row>
    <row r="248" spans="1:9" ht="30" x14ac:dyDescent="0.25">
      <c r="A248" s="7">
        <v>239</v>
      </c>
      <c r="B248" s="1" t="s">
        <v>261</v>
      </c>
      <c r="C248" s="1" t="s">
        <v>262</v>
      </c>
      <c r="D248" s="7">
        <v>1</v>
      </c>
      <c r="E248" s="30">
        <f t="shared" si="3"/>
        <v>4032</v>
      </c>
      <c r="F248" s="44">
        <v>4032</v>
      </c>
    </row>
    <row r="249" spans="1:9" x14ac:dyDescent="0.25">
      <c r="A249" s="7">
        <v>240</v>
      </c>
      <c r="B249" s="10" t="s">
        <v>263</v>
      </c>
      <c r="C249" s="10"/>
      <c r="D249" s="10"/>
      <c r="E249" s="32"/>
      <c r="F249" s="40"/>
      <c r="I249" s="85">
        <v>1</v>
      </c>
    </row>
    <row r="250" spans="1:9" x14ac:dyDescent="0.25">
      <c r="A250" s="7">
        <v>241</v>
      </c>
      <c r="B250" s="10" t="s">
        <v>264</v>
      </c>
      <c r="C250" s="10"/>
      <c r="D250" s="10"/>
      <c r="E250" s="32"/>
      <c r="F250" s="40"/>
    </row>
    <row r="251" spans="1:9" ht="30" x14ac:dyDescent="0.25">
      <c r="A251" s="7">
        <v>242</v>
      </c>
      <c r="B251" s="1" t="s">
        <v>265</v>
      </c>
      <c r="C251" s="1" t="s">
        <v>75</v>
      </c>
      <c r="D251" s="7">
        <v>6</v>
      </c>
      <c r="E251" s="30">
        <f t="shared" si="3"/>
        <v>229538.16666666666</v>
      </c>
      <c r="F251" s="44">
        <v>1377229</v>
      </c>
    </row>
    <row r="252" spans="1:9" ht="30" x14ac:dyDescent="0.25">
      <c r="A252" s="7">
        <v>243</v>
      </c>
      <c r="B252" s="1" t="s">
        <v>266</v>
      </c>
      <c r="C252" s="1" t="s">
        <v>75</v>
      </c>
      <c r="D252" s="7">
        <v>6</v>
      </c>
      <c r="E252" s="30">
        <f t="shared" si="3"/>
        <v>80392.166666666672</v>
      </c>
      <c r="F252" s="44">
        <v>482353</v>
      </c>
    </row>
    <row r="253" spans="1:9" x14ac:dyDescent="0.25">
      <c r="A253" s="7">
        <v>244</v>
      </c>
      <c r="B253" s="1" t="s">
        <v>267</v>
      </c>
      <c r="C253" s="1" t="s">
        <v>75</v>
      </c>
      <c r="D253" s="7">
        <v>6</v>
      </c>
      <c r="E253" s="30">
        <f t="shared" si="3"/>
        <v>15827.666666666666</v>
      </c>
      <c r="F253" s="44">
        <v>94966</v>
      </c>
    </row>
    <row r="254" spans="1:9" x14ac:dyDescent="0.25">
      <c r="A254" s="7">
        <v>245</v>
      </c>
      <c r="B254" s="1" t="s">
        <v>251</v>
      </c>
      <c r="C254" s="1" t="s">
        <v>268</v>
      </c>
      <c r="D254" s="7">
        <v>0.6</v>
      </c>
      <c r="E254" s="30">
        <f t="shared" si="3"/>
        <v>782258.33333333337</v>
      </c>
      <c r="F254" s="44">
        <v>469355</v>
      </c>
    </row>
    <row r="255" spans="1:9" x14ac:dyDescent="0.25">
      <c r="A255" s="7">
        <v>246</v>
      </c>
      <c r="B255" s="1" t="s">
        <v>269</v>
      </c>
      <c r="C255" s="1" t="s">
        <v>75</v>
      </c>
      <c r="D255" s="7">
        <v>42</v>
      </c>
      <c r="E255" s="30">
        <f t="shared" si="3"/>
        <v>7461.6904761904761</v>
      </c>
      <c r="F255" s="44">
        <v>313391</v>
      </c>
    </row>
    <row r="256" spans="1:9" x14ac:dyDescent="0.25">
      <c r="A256" s="7">
        <v>247</v>
      </c>
      <c r="B256" s="1" t="s">
        <v>270</v>
      </c>
      <c r="C256" s="1" t="s">
        <v>268</v>
      </c>
      <c r="D256" s="7">
        <v>0.6</v>
      </c>
      <c r="E256" s="30">
        <f t="shared" si="3"/>
        <v>2401900</v>
      </c>
      <c r="F256" s="44">
        <v>1441140</v>
      </c>
    </row>
    <row r="257" spans="1:6" ht="30" x14ac:dyDescent="0.25">
      <c r="A257" s="7">
        <v>248</v>
      </c>
      <c r="B257" s="1" t="s">
        <v>271</v>
      </c>
      <c r="C257" s="1" t="s">
        <v>268</v>
      </c>
      <c r="D257" s="7">
        <v>0.6</v>
      </c>
      <c r="E257" s="30">
        <f t="shared" ref="E257:E320" si="4">F257/D257</f>
        <v>356498.33333333337</v>
      </c>
      <c r="F257" s="44">
        <v>213899</v>
      </c>
    </row>
    <row r="258" spans="1:6" ht="30" x14ac:dyDescent="0.25">
      <c r="A258" s="7">
        <v>249</v>
      </c>
      <c r="B258" s="1" t="s">
        <v>272</v>
      </c>
      <c r="C258" s="1" t="s">
        <v>9</v>
      </c>
      <c r="D258" s="7">
        <v>4.2</v>
      </c>
      <c r="E258" s="30">
        <f t="shared" si="4"/>
        <v>163001.90476190476</v>
      </c>
      <c r="F258" s="44">
        <v>684608</v>
      </c>
    </row>
    <row r="259" spans="1:6" ht="30" x14ac:dyDescent="0.25">
      <c r="A259" s="7">
        <v>250</v>
      </c>
      <c r="B259" s="1" t="s">
        <v>273</v>
      </c>
      <c r="C259" s="1" t="s">
        <v>139</v>
      </c>
      <c r="D259" s="7">
        <v>45</v>
      </c>
      <c r="E259" s="30">
        <f t="shared" si="4"/>
        <v>7014.9333333333334</v>
      </c>
      <c r="F259" s="44">
        <v>315672</v>
      </c>
    </row>
    <row r="260" spans="1:6" x14ac:dyDescent="0.25">
      <c r="A260" s="7">
        <v>251</v>
      </c>
      <c r="B260" s="1" t="s">
        <v>274</v>
      </c>
      <c r="C260" s="1" t="s">
        <v>75</v>
      </c>
      <c r="D260" s="7">
        <v>30</v>
      </c>
      <c r="E260" s="30">
        <f t="shared" si="4"/>
        <v>1505.6</v>
      </c>
      <c r="F260" s="44">
        <v>45168</v>
      </c>
    </row>
    <row r="261" spans="1:6" x14ac:dyDescent="0.25">
      <c r="A261" s="7">
        <v>252</v>
      </c>
      <c r="B261" s="23" t="s">
        <v>275</v>
      </c>
      <c r="C261" s="24"/>
      <c r="D261" s="24"/>
      <c r="E261" s="32"/>
      <c r="F261" s="42"/>
    </row>
    <row r="262" spans="1:6" x14ac:dyDescent="0.25">
      <c r="A262" s="7">
        <v>253</v>
      </c>
      <c r="B262" s="1" t="s">
        <v>276</v>
      </c>
      <c r="C262" s="1" t="s">
        <v>75</v>
      </c>
      <c r="D262" s="7">
        <v>6</v>
      </c>
      <c r="E262" s="30">
        <f t="shared" si="4"/>
        <v>23786.166666666668</v>
      </c>
      <c r="F262" s="44">
        <v>142717</v>
      </c>
    </row>
    <row r="263" spans="1:6" x14ac:dyDescent="0.25">
      <c r="A263" s="7">
        <v>254</v>
      </c>
      <c r="B263" s="1" t="s">
        <v>277</v>
      </c>
      <c r="C263" s="1" t="s">
        <v>75</v>
      </c>
      <c r="D263" s="7">
        <v>6</v>
      </c>
      <c r="E263" s="30">
        <f t="shared" si="4"/>
        <v>63367.166666666664</v>
      </c>
      <c r="F263" s="44">
        <v>380203</v>
      </c>
    </row>
    <row r="264" spans="1:6" x14ac:dyDescent="0.25">
      <c r="A264" s="7">
        <v>255</v>
      </c>
      <c r="B264" s="1" t="s">
        <v>278</v>
      </c>
      <c r="C264" s="1" t="s">
        <v>75</v>
      </c>
      <c r="D264" s="7">
        <v>8</v>
      </c>
      <c r="E264" s="30">
        <f t="shared" si="4"/>
        <v>3107.375</v>
      </c>
      <c r="F264" s="44">
        <v>24859</v>
      </c>
    </row>
    <row r="265" spans="1:6" x14ac:dyDescent="0.25">
      <c r="A265" s="7">
        <v>256</v>
      </c>
      <c r="B265" s="1" t="s">
        <v>279</v>
      </c>
      <c r="C265" s="1" t="s">
        <v>75</v>
      </c>
      <c r="D265" s="7">
        <v>6</v>
      </c>
      <c r="E265" s="30">
        <f t="shared" si="4"/>
        <v>7112.833333333333</v>
      </c>
      <c r="F265" s="44">
        <v>42677</v>
      </c>
    </row>
    <row r="266" spans="1:6" ht="30" x14ac:dyDescent="0.25">
      <c r="A266" s="7">
        <v>257</v>
      </c>
      <c r="B266" s="1" t="s">
        <v>280</v>
      </c>
      <c r="C266" s="1" t="s">
        <v>75</v>
      </c>
      <c r="D266" s="7">
        <v>2</v>
      </c>
      <c r="E266" s="30">
        <f t="shared" si="4"/>
        <v>4577</v>
      </c>
      <c r="F266" s="44">
        <v>9154</v>
      </c>
    </row>
    <row r="267" spans="1:6" ht="30" x14ac:dyDescent="0.25">
      <c r="A267" s="7">
        <v>258</v>
      </c>
      <c r="B267" s="1" t="s">
        <v>281</v>
      </c>
      <c r="C267" s="1" t="s">
        <v>75</v>
      </c>
      <c r="D267" s="7">
        <v>6</v>
      </c>
      <c r="E267" s="30">
        <f t="shared" si="4"/>
        <v>7711.333333333333</v>
      </c>
      <c r="F267" s="44">
        <v>46268</v>
      </c>
    </row>
    <row r="268" spans="1:6" ht="30" x14ac:dyDescent="0.25">
      <c r="A268" s="7">
        <v>259</v>
      </c>
      <c r="B268" s="1" t="s">
        <v>282</v>
      </c>
      <c r="C268" s="1" t="s">
        <v>75</v>
      </c>
      <c r="D268" s="7">
        <v>6</v>
      </c>
      <c r="E268" s="30">
        <f t="shared" si="4"/>
        <v>9321.6666666666661</v>
      </c>
      <c r="F268" s="44">
        <v>55930</v>
      </c>
    </row>
    <row r="269" spans="1:6" x14ac:dyDescent="0.25">
      <c r="A269" s="7">
        <v>260</v>
      </c>
      <c r="B269" s="1" t="s">
        <v>269</v>
      </c>
      <c r="C269" s="1" t="s">
        <v>75</v>
      </c>
      <c r="D269" s="7">
        <v>6</v>
      </c>
      <c r="E269" s="30">
        <f t="shared" si="4"/>
        <v>41559.166666666664</v>
      </c>
      <c r="F269" s="44">
        <v>249355</v>
      </c>
    </row>
    <row r="270" spans="1:6" x14ac:dyDescent="0.25">
      <c r="A270" s="7">
        <v>261</v>
      </c>
      <c r="B270" s="1" t="s">
        <v>267</v>
      </c>
      <c r="C270" s="1" t="s">
        <v>75</v>
      </c>
      <c r="D270" s="7">
        <v>6</v>
      </c>
      <c r="E270" s="30">
        <f t="shared" si="4"/>
        <v>30835.333333333332</v>
      </c>
      <c r="F270" s="44">
        <v>185012</v>
      </c>
    </row>
    <row r="271" spans="1:6" x14ac:dyDescent="0.25">
      <c r="A271" s="7">
        <v>262</v>
      </c>
      <c r="B271" s="10" t="s">
        <v>283</v>
      </c>
      <c r="C271" s="10"/>
      <c r="D271" s="10"/>
      <c r="E271" s="32"/>
      <c r="F271" s="40"/>
    </row>
    <row r="272" spans="1:6" ht="30" x14ac:dyDescent="0.25">
      <c r="A272" s="7">
        <v>263</v>
      </c>
      <c r="B272" s="1" t="s">
        <v>284</v>
      </c>
      <c r="C272" s="1" t="s">
        <v>9</v>
      </c>
      <c r="D272" s="7">
        <v>1.1000000000000001</v>
      </c>
      <c r="E272" s="30">
        <f t="shared" si="4"/>
        <v>150100</v>
      </c>
      <c r="F272" s="44">
        <v>165110</v>
      </c>
    </row>
    <row r="273" spans="1:6" ht="30" x14ac:dyDescent="0.25">
      <c r="A273" s="7">
        <v>264</v>
      </c>
      <c r="B273" s="1" t="s">
        <v>285</v>
      </c>
      <c r="C273" s="1" t="s">
        <v>9</v>
      </c>
      <c r="D273" s="7">
        <v>1.6</v>
      </c>
      <c r="E273" s="30">
        <f t="shared" si="4"/>
        <v>148030</v>
      </c>
      <c r="F273" s="44">
        <v>236848</v>
      </c>
    </row>
    <row r="274" spans="1:6" ht="30" x14ac:dyDescent="0.25">
      <c r="A274" s="7">
        <v>265</v>
      </c>
      <c r="B274" s="1" t="s">
        <v>272</v>
      </c>
      <c r="C274" s="1" t="s">
        <v>9</v>
      </c>
      <c r="D274" s="7">
        <v>4.2</v>
      </c>
      <c r="E274" s="30">
        <f t="shared" si="4"/>
        <v>164536.90476190476</v>
      </c>
      <c r="F274" s="44">
        <v>691055</v>
      </c>
    </row>
    <row r="275" spans="1:6" ht="30" x14ac:dyDescent="0.25">
      <c r="A275" s="7">
        <v>266</v>
      </c>
      <c r="B275" s="1" t="s">
        <v>286</v>
      </c>
      <c r="C275" s="1" t="s">
        <v>75</v>
      </c>
      <c r="D275" s="7">
        <v>10</v>
      </c>
      <c r="E275" s="30">
        <f t="shared" si="4"/>
        <v>1051.0999999999999</v>
      </c>
      <c r="F275" s="44">
        <v>10511</v>
      </c>
    </row>
    <row r="276" spans="1:6" ht="30" x14ac:dyDescent="0.25">
      <c r="A276" s="7">
        <v>267</v>
      </c>
      <c r="B276" s="1" t="s">
        <v>287</v>
      </c>
      <c r="C276" s="1" t="s">
        <v>75</v>
      </c>
      <c r="D276" s="7">
        <v>3</v>
      </c>
      <c r="E276" s="30">
        <f t="shared" si="4"/>
        <v>551.66666666666663</v>
      </c>
      <c r="F276" s="44">
        <v>1655</v>
      </c>
    </row>
    <row r="277" spans="1:6" x14ac:dyDescent="0.25">
      <c r="A277" s="7">
        <v>268</v>
      </c>
      <c r="B277" s="1" t="s">
        <v>274</v>
      </c>
      <c r="C277" s="1" t="s">
        <v>75</v>
      </c>
      <c r="D277" s="7">
        <v>66</v>
      </c>
      <c r="E277" s="30">
        <f t="shared" si="4"/>
        <v>1359.7121212121212</v>
      </c>
      <c r="F277" s="44">
        <v>89741</v>
      </c>
    </row>
    <row r="278" spans="1:6" x14ac:dyDescent="0.25">
      <c r="A278" s="7">
        <v>269</v>
      </c>
      <c r="B278" s="10" t="s">
        <v>288</v>
      </c>
      <c r="C278" s="10"/>
      <c r="D278" s="10"/>
      <c r="E278" s="32"/>
      <c r="F278" s="40"/>
    </row>
    <row r="279" spans="1:6" x14ac:dyDescent="0.25">
      <c r="A279" s="7">
        <v>270</v>
      </c>
      <c r="B279" s="1" t="s">
        <v>289</v>
      </c>
      <c r="C279" s="1" t="s">
        <v>75</v>
      </c>
      <c r="D279" s="7">
        <v>1</v>
      </c>
      <c r="E279" s="30">
        <f t="shared" si="4"/>
        <v>390005</v>
      </c>
      <c r="F279" s="44">
        <v>390005</v>
      </c>
    </row>
    <row r="280" spans="1:6" ht="30" x14ac:dyDescent="0.25">
      <c r="A280" s="7">
        <v>271</v>
      </c>
      <c r="B280" s="1" t="s">
        <v>290</v>
      </c>
      <c r="C280" s="1" t="s">
        <v>268</v>
      </c>
      <c r="D280" s="7">
        <v>0.1</v>
      </c>
      <c r="E280" s="30">
        <f t="shared" si="4"/>
        <v>631200</v>
      </c>
      <c r="F280" s="44">
        <v>63120</v>
      </c>
    </row>
    <row r="281" spans="1:6" x14ac:dyDescent="0.25">
      <c r="A281" s="7">
        <v>272</v>
      </c>
      <c r="B281" s="1" t="s">
        <v>291</v>
      </c>
      <c r="C281" s="1" t="s">
        <v>75</v>
      </c>
      <c r="D281" s="7">
        <v>1</v>
      </c>
      <c r="E281" s="30">
        <f t="shared" si="4"/>
        <v>154086</v>
      </c>
      <c r="F281" s="44">
        <v>154086</v>
      </c>
    </row>
    <row r="282" spans="1:6" x14ac:dyDescent="0.25">
      <c r="A282" s="7">
        <v>273</v>
      </c>
      <c r="B282" s="1" t="s">
        <v>292</v>
      </c>
      <c r="C282" s="1" t="s">
        <v>75</v>
      </c>
      <c r="D282" s="7">
        <v>12</v>
      </c>
      <c r="E282" s="30">
        <f t="shared" si="4"/>
        <v>23073</v>
      </c>
      <c r="F282" s="44">
        <v>276876</v>
      </c>
    </row>
    <row r="283" spans="1:6" ht="30" x14ac:dyDescent="0.25">
      <c r="A283" s="7">
        <v>274</v>
      </c>
      <c r="B283" s="1" t="s">
        <v>293</v>
      </c>
      <c r="C283" s="1" t="s">
        <v>9</v>
      </c>
      <c r="D283" s="7">
        <v>0.99199999999999999</v>
      </c>
      <c r="E283" s="30">
        <f t="shared" si="4"/>
        <v>214152.21774193548</v>
      </c>
      <c r="F283" s="44">
        <v>212439</v>
      </c>
    </row>
    <row r="284" spans="1:6" ht="30" x14ac:dyDescent="0.25">
      <c r="A284" s="7">
        <v>275</v>
      </c>
      <c r="B284" s="1" t="s">
        <v>294</v>
      </c>
      <c r="C284" s="1" t="s">
        <v>9</v>
      </c>
      <c r="D284" s="7">
        <v>0.99199999999999999</v>
      </c>
      <c r="E284" s="30">
        <f t="shared" si="4"/>
        <v>52042.338709677417</v>
      </c>
      <c r="F284" s="44">
        <v>51626</v>
      </c>
    </row>
    <row r="285" spans="1:6" x14ac:dyDescent="0.25">
      <c r="A285" s="7">
        <v>276</v>
      </c>
      <c r="B285" s="10" t="s">
        <v>295</v>
      </c>
      <c r="C285" s="10"/>
      <c r="D285" s="10"/>
      <c r="E285" s="32"/>
      <c r="F285" s="40"/>
    </row>
    <row r="286" spans="1:6" x14ac:dyDescent="0.25">
      <c r="A286" s="7">
        <v>277</v>
      </c>
      <c r="B286" s="1" t="s">
        <v>289</v>
      </c>
      <c r="C286" s="1" t="s">
        <v>75</v>
      </c>
      <c r="D286" s="7">
        <v>1</v>
      </c>
      <c r="E286" s="30">
        <f t="shared" si="4"/>
        <v>348058</v>
      </c>
      <c r="F286" s="44">
        <v>348058</v>
      </c>
    </row>
    <row r="287" spans="1:6" ht="30" x14ac:dyDescent="0.25">
      <c r="A287" s="7">
        <v>278</v>
      </c>
      <c r="B287" s="1" t="s">
        <v>296</v>
      </c>
      <c r="C287" s="1" t="s">
        <v>268</v>
      </c>
      <c r="D287" s="7">
        <v>0.1</v>
      </c>
      <c r="E287" s="30">
        <f t="shared" si="4"/>
        <v>399190</v>
      </c>
      <c r="F287" s="44">
        <v>39919</v>
      </c>
    </row>
    <row r="288" spans="1:6" x14ac:dyDescent="0.25">
      <c r="A288" s="7">
        <v>279</v>
      </c>
      <c r="B288" s="1" t="s">
        <v>291</v>
      </c>
      <c r="C288" s="1" t="s">
        <v>75</v>
      </c>
      <c r="D288" s="7">
        <v>1</v>
      </c>
      <c r="E288" s="30">
        <f t="shared" si="4"/>
        <v>199220</v>
      </c>
      <c r="F288" s="44">
        <v>199220</v>
      </c>
    </row>
    <row r="289" spans="1:6" x14ac:dyDescent="0.25">
      <c r="A289" s="7">
        <v>280</v>
      </c>
      <c r="B289" s="1" t="s">
        <v>292</v>
      </c>
      <c r="C289" s="1" t="s">
        <v>75</v>
      </c>
      <c r="D289" s="7">
        <v>6</v>
      </c>
      <c r="E289" s="30">
        <f t="shared" si="4"/>
        <v>30024.5</v>
      </c>
      <c r="F289" s="44">
        <v>180147</v>
      </c>
    </row>
    <row r="290" spans="1:6" ht="30" x14ac:dyDescent="0.25">
      <c r="A290" s="7">
        <v>281</v>
      </c>
      <c r="B290" s="1" t="s">
        <v>293</v>
      </c>
      <c r="C290" s="1" t="s">
        <v>9</v>
      </c>
      <c r="D290" s="7">
        <v>0.52</v>
      </c>
      <c r="E290" s="30">
        <f t="shared" si="4"/>
        <v>214155.76923076922</v>
      </c>
      <c r="F290" s="44">
        <v>111361</v>
      </c>
    </row>
    <row r="291" spans="1:6" ht="30" x14ac:dyDescent="0.25">
      <c r="A291" s="7">
        <v>282</v>
      </c>
      <c r="B291" s="1" t="s">
        <v>294</v>
      </c>
      <c r="C291" s="1" t="s">
        <v>9</v>
      </c>
      <c r="D291" s="7">
        <v>0.52</v>
      </c>
      <c r="E291" s="30">
        <f t="shared" si="4"/>
        <v>52900</v>
      </c>
      <c r="F291" s="44">
        <v>27508</v>
      </c>
    </row>
    <row r="292" spans="1:6" x14ac:dyDescent="0.25">
      <c r="A292" s="7">
        <v>283</v>
      </c>
      <c r="B292" s="1" t="s">
        <v>297</v>
      </c>
      <c r="C292" s="1"/>
      <c r="D292" s="7"/>
      <c r="E292" s="30"/>
      <c r="F292" s="44"/>
    </row>
    <row r="293" spans="1:6" x14ac:dyDescent="0.25">
      <c r="A293" s="7">
        <v>284</v>
      </c>
      <c r="B293" s="1" t="s">
        <v>246</v>
      </c>
      <c r="C293" s="1" t="s">
        <v>93</v>
      </c>
      <c r="D293" s="7">
        <v>12</v>
      </c>
      <c r="E293" s="30">
        <f t="shared" si="4"/>
        <v>191.58333333333334</v>
      </c>
      <c r="F293" s="44">
        <v>2299</v>
      </c>
    </row>
    <row r="294" spans="1:6" ht="30" x14ac:dyDescent="0.25">
      <c r="A294" s="7">
        <v>285</v>
      </c>
      <c r="B294" s="1" t="s">
        <v>298</v>
      </c>
      <c r="C294" s="1" t="s">
        <v>218</v>
      </c>
      <c r="D294" s="7">
        <v>0.68</v>
      </c>
      <c r="E294" s="30">
        <f t="shared" si="4"/>
        <v>80035.294117647049</v>
      </c>
      <c r="F294" s="44">
        <v>54424</v>
      </c>
    </row>
    <row r="295" spans="1:6" ht="30" x14ac:dyDescent="0.25">
      <c r="A295" s="7">
        <v>286</v>
      </c>
      <c r="B295" s="1" t="s">
        <v>301</v>
      </c>
      <c r="C295" s="1" t="s">
        <v>218</v>
      </c>
      <c r="D295" s="7">
        <v>0.42</v>
      </c>
      <c r="E295" s="30">
        <f t="shared" si="4"/>
        <v>73619.047619047618</v>
      </c>
      <c r="F295" s="44">
        <v>30920</v>
      </c>
    </row>
    <row r="296" spans="1:6" ht="30" x14ac:dyDescent="0.25">
      <c r="A296" s="7">
        <v>287</v>
      </c>
      <c r="B296" s="1" t="s">
        <v>302</v>
      </c>
      <c r="C296" s="1" t="s">
        <v>300</v>
      </c>
      <c r="D296" s="7">
        <v>5.5</v>
      </c>
      <c r="E296" s="30">
        <f t="shared" si="4"/>
        <v>6136.727272727273</v>
      </c>
      <c r="F296" s="44">
        <v>33752</v>
      </c>
    </row>
    <row r="297" spans="1:6" x14ac:dyDescent="0.25">
      <c r="A297" s="7">
        <v>288</v>
      </c>
      <c r="B297" s="10" t="s">
        <v>303</v>
      </c>
      <c r="C297" s="10"/>
      <c r="D297" s="10"/>
      <c r="E297" s="32"/>
      <c r="F297" s="40"/>
    </row>
    <row r="298" spans="1:6" x14ac:dyDescent="0.25">
      <c r="A298" s="7">
        <v>289</v>
      </c>
      <c r="B298" s="10" t="s">
        <v>304</v>
      </c>
      <c r="C298" s="10"/>
      <c r="D298" s="10"/>
      <c r="E298" s="32"/>
      <c r="F298" s="40"/>
    </row>
    <row r="299" spans="1:6" x14ac:dyDescent="0.25">
      <c r="A299" s="7">
        <v>290</v>
      </c>
      <c r="B299" s="1" t="s">
        <v>305</v>
      </c>
      <c r="C299" s="1" t="s">
        <v>75</v>
      </c>
      <c r="D299" s="7">
        <v>1</v>
      </c>
      <c r="E299" s="30">
        <f t="shared" si="4"/>
        <v>666234</v>
      </c>
      <c r="F299" s="44">
        <v>666234</v>
      </c>
    </row>
    <row r="300" spans="1:6" x14ac:dyDescent="0.25">
      <c r="A300" s="7">
        <v>291</v>
      </c>
      <c r="B300" s="1" t="s">
        <v>306</v>
      </c>
      <c r="C300" s="1" t="s">
        <v>75</v>
      </c>
      <c r="D300" s="7">
        <v>8</v>
      </c>
      <c r="E300" s="30">
        <f t="shared" si="4"/>
        <v>56735</v>
      </c>
      <c r="F300" s="44">
        <v>453880</v>
      </c>
    </row>
    <row r="301" spans="1:6" x14ac:dyDescent="0.25">
      <c r="A301" s="7">
        <v>292</v>
      </c>
      <c r="B301" s="10" t="s">
        <v>308</v>
      </c>
      <c r="C301" s="10"/>
      <c r="D301" s="10"/>
      <c r="E301" s="32"/>
      <c r="F301" s="40"/>
    </row>
    <row r="302" spans="1:6" x14ac:dyDescent="0.25">
      <c r="A302" s="7">
        <v>293</v>
      </c>
      <c r="B302" s="1" t="s">
        <v>305</v>
      </c>
      <c r="C302" s="1" t="s">
        <v>75</v>
      </c>
      <c r="D302" s="7">
        <v>1</v>
      </c>
      <c r="E302" s="30">
        <f t="shared" si="4"/>
        <v>998144</v>
      </c>
      <c r="F302" s="44">
        <v>998144</v>
      </c>
    </row>
    <row r="303" spans="1:6" x14ac:dyDescent="0.25">
      <c r="A303" s="7">
        <v>294</v>
      </c>
      <c r="B303" s="1" t="s">
        <v>306</v>
      </c>
      <c r="C303" s="1" t="s">
        <v>75</v>
      </c>
      <c r="D303" s="7">
        <v>10</v>
      </c>
      <c r="E303" s="30">
        <f t="shared" si="4"/>
        <v>45556.7</v>
      </c>
      <c r="F303" s="44">
        <v>455567</v>
      </c>
    </row>
    <row r="304" spans="1:6" ht="30" x14ac:dyDescent="0.25">
      <c r="A304" s="7">
        <v>295</v>
      </c>
      <c r="B304" s="1" t="s">
        <v>309</v>
      </c>
      <c r="C304" s="1" t="s">
        <v>75</v>
      </c>
      <c r="D304" s="7">
        <v>2</v>
      </c>
      <c r="E304" s="30">
        <f t="shared" si="4"/>
        <v>190573.5</v>
      </c>
      <c r="F304" s="44">
        <v>381147</v>
      </c>
    </row>
    <row r="305" spans="1:6" ht="15.75" x14ac:dyDescent="0.25">
      <c r="A305" s="7">
        <v>296</v>
      </c>
      <c r="B305" s="19" t="s">
        <v>570</v>
      </c>
      <c r="C305" s="19"/>
      <c r="D305" s="19"/>
      <c r="E305" s="34"/>
      <c r="F305" s="41"/>
    </row>
    <row r="306" spans="1:6" x14ac:dyDescent="0.25">
      <c r="A306" s="7">
        <v>297</v>
      </c>
      <c r="B306" s="1" t="s">
        <v>310</v>
      </c>
      <c r="C306" s="1" t="s">
        <v>529</v>
      </c>
      <c r="D306" s="7">
        <v>0.6</v>
      </c>
      <c r="E306" s="30">
        <f t="shared" si="4"/>
        <v>21031.666666666668</v>
      </c>
      <c r="F306" s="44">
        <v>12619</v>
      </c>
    </row>
    <row r="307" spans="1:6" x14ac:dyDescent="0.25">
      <c r="A307" s="7">
        <v>298</v>
      </c>
      <c r="B307" s="1" t="s">
        <v>311</v>
      </c>
      <c r="C307" s="1" t="s">
        <v>529</v>
      </c>
      <c r="D307" s="7">
        <v>8</v>
      </c>
      <c r="E307" s="30">
        <f t="shared" si="4"/>
        <v>16449.375</v>
      </c>
      <c r="F307" s="44">
        <v>131595</v>
      </c>
    </row>
    <row r="308" spans="1:6" x14ac:dyDescent="0.25">
      <c r="A308" s="7">
        <v>299</v>
      </c>
      <c r="B308" s="1" t="s">
        <v>312</v>
      </c>
      <c r="C308" s="1" t="s">
        <v>529</v>
      </c>
      <c r="D308" s="7">
        <v>1.1499999999999999</v>
      </c>
      <c r="E308" s="30">
        <f t="shared" si="4"/>
        <v>9563.4782608695659</v>
      </c>
      <c r="F308" s="44">
        <v>10998</v>
      </c>
    </row>
    <row r="309" spans="1:6" x14ac:dyDescent="0.25">
      <c r="A309" s="7">
        <v>300</v>
      </c>
      <c r="B309" s="1" t="s">
        <v>313</v>
      </c>
      <c r="C309" s="1" t="s">
        <v>573</v>
      </c>
      <c r="D309" s="7">
        <v>0.02</v>
      </c>
      <c r="E309" s="30">
        <f t="shared" si="4"/>
        <v>26200</v>
      </c>
      <c r="F309" s="44">
        <v>524</v>
      </c>
    </row>
    <row r="310" spans="1:6" x14ac:dyDescent="0.25">
      <c r="A310" s="7">
        <v>301</v>
      </c>
      <c r="B310" s="1" t="s">
        <v>314</v>
      </c>
      <c r="C310" s="1" t="s">
        <v>573</v>
      </c>
      <c r="D310" s="7">
        <v>0.01</v>
      </c>
      <c r="E310" s="30">
        <f t="shared" si="4"/>
        <v>1600</v>
      </c>
      <c r="F310" s="44">
        <v>16</v>
      </c>
    </row>
    <row r="311" spans="1:6" x14ac:dyDescent="0.25">
      <c r="A311" s="7">
        <v>302</v>
      </c>
      <c r="B311" s="1" t="s">
        <v>315</v>
      </c>
      <c r="C311" s="1" t="s">
        <v>573</v>
      </c>
      <c r="D311" s="7">
        <v>0.15</v>
      </c>
      <c r="E311" s="30">
        <f t="shared" si="4"/>
        <v>81366.666666666672</v>
      </c>
      <c r="F311" s="44">
        <v>12205</v>
      </c>
    </row>
    <row r="312" spans="1:6" ht="30" x14ac:dyDescent="0.25">
      <c r="A312" s="7">
        <v>303</v>
      </c>
      <c r="B312" s="1" t="s">
        <v>316</v>
      </c>
      <c r="C312" s="1" t="s">
        <v>317</v>
      </c>
      <c r="D312" s="7">
        <v>1</v>
      </c>
      <c r="E312" s="30">
        <f t="shared" si="4"/>
        <v>2158</v>
      </c>
      <c r="F312" s="44">
        <v>2158</v>
      </c>
    </row>
    <row r="313" spans="1:6" x14ac:dyDescent="0.25">
      <c r="A313" s="7">
        <v>304</v>
      </c>
      <c r="B313" s="1" t="s">
        <v>318</v>
      </c>
      <c r="C313" s="1" t="s">
        <v>529</v>
      </c>
      <c r="D313" s="7">
        <v>0.80500000000000005</v>
      </c>
      <c r="E313" s="30">
        <f t="shared" si="4"/>
        <v>23339.130434782608</v>
      </c>
      <c r="F313" s="44">
        <v>18788</v>
      </c>
    </row>
    <row r="314" spans="1:6" x14ac:dyDescent="0.25">
      <c r="A314" s="7">
        <v>305</v>
      </c>
      <c r="B314" s="1" t="s">
        <v>319</v>
      </c>
      <c r="C314" s="1" t="s">
        <v>218</v>
      </c>
      <c r="D314" s="7">
        <v>0.75</v>
      </c>
      <c r="E314" s="30">
        <f t="shared" si="4"/>
        <v>18781.333333333332</v>
      </c>
      <c r="F314" s="44">
        <v>14086</v>
      </c>
    </row>
    <row r="315" spans="1:6" x14ac:dyDescent="0.25">
      <c r="A315" s="7">
        <v>306</v>
      </c>
      <c r="B315" s="1" t="s">
        <v>320</v>
      </c>
      <c r="C315" s="1" t="s">
        <v>529</v>
      </c>
      <c r="D315" s="7">
        <v>0.03</v>
      </c>
      <c r="E315" s="30">
        <f t="shared" si="4"/>
        <v>30500</v>
      </c>
      <c r="F315" s="44">
        <v>915</v>
      </c>
    </row>
    <row r="316" spans="1:6" x14ac:dyDescent="0.25">
      <c r="A316" s="7">
        <v>307</v>
      </c>
      <c r="B316" s="1" t="s">
        <v>321</v>
      </c>
      <c r="C316" s="1" t="s">
        <v>214</v>
      </c>
      <c r="D316" s="7">
        <v>0.17</v>
      </c>
      <c r="E316" s="30">
        <f t="shared" si="4"/>
        <v>14176.470588235294</v>
      </c>
      <c r="F316" s="44">
        <v>2410</v>
      </c>
    </row>
    <row r="317" spans="1:6" x14ac:dyDescent="0.25">
      <c r="A317" s="7">
        <v>308</v>
      </c>
      <c r="B317" s="1" t="s">
        <v>322</v>
      </c>
      <c r="C317" s="1">
        <v>100</v>
      </c>
      <c r="D317" s="7">
        <v>0.04</v>
      </c>
      <c r="E317" s="30">
        <f t="shared" si="4"/>
        <v>17625</v>
      </c>
      <c r="F317" s="44">
        <v>705</v>
      </c>
    </row>
    <row r="318" spans="1:6" x14ac:dyDescent="0.25">
      <c r="A318" s="7">
        <v>309</v>
      </c>
      <c r="B318" s="1" t="s">
        <v>5</v>
      </c>
      <c r="C318" s="1" t="s">
        <v>6</v>
      </c>
      <c r="D318" s="7">
        <v>0.106</v>
      </c>
      <c r="E318" s="30">
        <f t="shared" si="4"/>
        <v>0</v>
      </c>
      <c r="F318" s="44"/>
    </row>
    <row r="319" spans="1:6" ht="30" x14ac:dyDescent="0.25">
      <c r="A319" s="7">
        <v>310</v>
      </c>
      <c r="B319" s="1" t="s">
        <v>323</v>
      </c>
      <c r="C319" s="1" t="s">
        <v>324</v>
      </c>
      <c r="D319" s="7">
        <v>0.1</v>
      </c>
      <c r="E319" s="30">
        <f t="shared" si="4"/>
        <v>1440</v>
      </c>
      <c r="F319" s="44">
        <v>144</v>
      </c>
    </row>
    <row r="320" spans="1:6" x14ac:dyDescent="0.25">
      <c r="A320" s="7">
        <v>311</v>
      </c>
      <c r="B320" s="1" t="s">
        <v>48</v>
      </c>
      <c r="C320" s="1" t="s">
        <v>49</v>
      </c>
      <c r="D320" s="7">
        <v>3.4000000000000002E-2</v>
      </c>
      <c r="E320" s="30">
        <f t="shared" si="4"/>
        <v>352.94117647058823</v>
      </c>
      <c r="F320" s="44">
        <v>12</v>
      </c>
    </row>
    <row r="321" spans="1:6" ht="30" x14ac:dyDescent="0.25">
      <c r="A321" s="7">
        <v>312</v>
      </c>
      <c r="B321" s="1" t="s">
        <v>237</v>
      </c>
      <c r="C321" s="1" t="s">
        <v>51</v>
      </c>
      <c r="D321" s="7">
        <v>6.8</v>
      </c>
      <c r="E321" s="30">
        <f t="shared" ref="E321:E382" si="5">F321/D321</f>
        <v>77.794117647058826</v>
      </c>
      <c r="F321" s="44">
        <v>529</v>
      </c>
    </row>
    <row r="322" spans="1:6" ht="15.75" x14ac:dyDescent="0.25">
      <c r="A322" s="7">
        <v>313</v>
      </c>
      <c r="B322" s="19" t="s">
        <v>325</v>
      </c>
      <c r="C322" s="19"/>
      <c r="D322" s="19"/>
      <c r="E322" s="34"/>
      <c r="F322" s="41"/>
    </row>
    <row r="323" spans="1:6" ht="45" x14ac:dyDescent="0.25">
      <c r="A323" s="7">
        <v>314</v>
      </c>
      <c r="B323" s="1" t="s">
        <v>326</v>
      </c>
      <c r="C323" s="1" t="s">
        <v>230</v>
      </c>
      <c r="D323" s="7">
        <v>0.76</v>
      </c>
      <c r="E323" s="30">
        <f t="shared" si="5"/>
        <v>52827.631578947367</v>
      </c>
      <c r="F323" s="44">
        <v>40149</v>
      </c>
    </row>
    <row r="324" spans="1:6" ht="45" x14ac:dyDescent="0.25">
      <c r="A324" s="7">
        <v>315</v>
      </c>
      <c r="B324" s="1" t="s">
        <v>328</v>
      </c>
      <c r="C324" s="1" t="s">
        <v>230</v>
      </c>
      <c r="D324" s="7">
        <v>0.43</v>
      </c>
      <c r="E324" s="30">
        <f t="shared" si="5"/>
        <v>50783.720930232557</v>
      </c>
      <c r="F324" s="44">
        <v>21837</v>
      </c>
    </row>
    <row r="325" spans="1:6" ht="45" x14ac:dyDescent="0.25">
      <c r="A325" s="7">
        <v>316</v>
      </c>
      <c r="B325" s="1" t="s">
        <v>329</v>
      </c>
      <c r="C325" s="1" t="s">
        <v>230</v>
      </c>
      <c r="D325" s="7">
        <v>0.4</v>
      </c>
      <c r="E325" s="30">
        <f t="shared" si="5"/>
        <v>54210</v>
      </c>
      <c r="F325" s="44">
        <v>21684</v>
      </c>
    </row>
    <row r="326" spans="1:6" ht="45" x14ac:dyDescent="0.25">
      <c r="A326" s="7">
        <v>317</v>
      </c>
      <c r="B326" s="1" t="s">
        <v>330</v>
      </c>
      <c r="C326" s="1" t="s">
        <v>230</v>
      </c>
      <c r="D326" s="7">
        <v>0.11</v>
      </c>
      <c r="E326" s="30">
        <f t="shared" si="5"/>
        <v>78163.636363636368</v>
      </c>
      <c r="F326" s="44">
        <v>8598</v>
      </c>
    </row>
    <row r="327" spans="1:6" ht="45" x14ac:dyDescent="0.25">
      <c r="A327" s="7">
        <v>318</v>
      </c>
      <c r="B327" s="1" t="s">
        <v>331</v>
      </c>
      <c r="C327" s="1" t="s">
        <v>230</v>
      </c>
      <c r="D327" s="7">
        <v>0.22</v>
      </c>
      <c r="E327" s="30">
        <f t="shared" si="5"/>
        <v>93090.909090909088</v>
      </c>
      <c r="F327" s="44">
        <v>20480</v>
      </c>
    </row>
    <row r="328" spans="1:6" ht="45" x14ac:dyDescent="0.25">
      <c r="A328" s="7">
        <v>319</v>
      </c>
      <c r="B328" s="1" t="s">
        <v>332</v>
      </c>
      <c r="C328" s="1" t="s">
        <v>230</v>
      </c>
      <c r="D328" s="7">
        <v>0.2</v>
      </c>
      <c r="E328" s="30">
        <f t="shared" si="5"/>
        <v>93610</v>
      </c>
      <c r="F328" s="44">
        <v>18722</v>
      </c>
    </row>
    <row r="329" spans="1:6" x14ac:dyDescent="0.25">
      <c r="A329" s="7">
        <v>320</v>
      </c>
      <c r="B329" s="1" t="s">
        <v>299</v>
      </c>
      <c r="C329" s="1" t="s">
        <v>12</v>
      </c>
      <c r="D329" s="7">
        <v>132</v>
      </c>
      <c r="E329" s="30">
        <f t="shared" si="5"/>
        <v>50.757575757575758</v>
      </c>
      <c r="F329" s="44">
        <v>6700</v>
      </c>
    </row>
    <row r="330" spans="1:6" x14ac:dyDescent="0.25">
      <c r="A330" s="7">
        <v>321</v>
      </c>
      <c r="B330" s="1" t="s">
        <v>327</v>
      </c>
      <c r="C330" s="1" t="s">
        <v>94</v>
      </c>
      <c r="D330" s="7">
        <v>14</v>
      </c>
      <c r="E330" s="30">
        <f t="shared" si="5"/>
        <v>67.214285714285708</v>
      </c>
      <c r="F330" s="44">
        <v>941</v>
      </c>
    </row>
    <row r="331" spans="1:6" x14ac:dyDescent="0.25">
      <c r="A331" s="7">
        <v>322</v>
      </c>
      <c r="B331" s="1" t="s">
        <v>333</v>
      </c>
      <c r="C331" s="1" t="s">
        <v>71</v>
      </c>
      <c r="D331" s="7">
        <v>1.8</v>
      </c>
      <c r="E331" s="30">
        <f t="shared" si="5"/>
        <v>1300.5555555555554</v>
      </c>
      <c r="F331" s="44">
        <v>2341</v>
      </c>
    </row>
    <row r="332" spans="1:6" x14ac:dyDescent="0.25">
      <c r="A332" s="7">
        <v>323</v>
      </c>
      <c r="B332" s="1" t="s">
        <v>334</v>
      </c>
      <c r="C332" s="1" t="s">
        <v>100</v>
      </c>
      <c r="D332" s="7">
        <v>12</v>
      </c>
      <c r="E332" s="30">
        <f t="shared" si="5"/>
        <v>192.58333333333334</v>
      </c>
      <c r="F332" s="44">
        <v>2311</v>
      </c>
    </row>
    <row r="333" spans="1:6" x14ac:dyDescent="0.25">
      <c r="A333" s="7">
        <v>324</v>
      </c>
      <c r="B333" s="1" t="s">
        <v>335</v>
      </c>
      <c r="C333" s="1" t="s">
        <v>12</v>
      </c>
      <c r="D333" s="7">
        <v>19</v>
      </c>
      <c r="E333" s="30">
        <f t="shared" si="5"/>
        <v>26.526315789473685</v>
      </c>
      <c r="F333" s="44">
        <v>504</v>
      </c>
    </row>
    <row r="334" spans="1:6" x14ac:dyDescent="0.25">
      <c r="A334" s="7">
        <v>325</v>
      </c>
      <c r="B334" s="1" t="s">
        <v>336</v>
      </c>
      <c r="C334" s="1" t="s">
        <v>12</v>
      </c>
      <c r="D334" s="7">
        <v>15</v>
      </c>
      <c r="E334" s="30">
        <f t="shared" si="5"/>
        <v>31.866666666666667</v>
      </c>
      <c r="F334" s="44">
        <v>478</v>
      </c>
    </row>
    <row r="335" spans="1:6" x14ac:dyDescent="0.25">
      <c r="A335" s="7">
        <v>326</v>
      </c>
      <c r="B335" s="1" t="s">
        <v>337</v>
      </c>
      <c r="C335" s="1" t="s">
        <v>12</v>
      </c>
      <c r="D335" s="7">
        <v>15</v>
      </c>
      <c r="E335" s="30">
        <f t="shared" si="5"/>
        <v>49.666666666666664</v>
      </c>
      <c r="F335" s="44">
        <v>745</v>
      </c>
    </row>
    <row r="336" spans="1:6" x14ac:dyDescent="0.25">
      <c r="A336" s="7">
        <v>327</v>
      </c>
      <c r="B336" s="1" t="s">
        <v>338</v>
      </c>
      <c r="C336" s="1" t="s">
        <v>12</v>
      </c>
      <c r="D336" s="7">
        <v>4</v>
      </c>
      <c r="E336" s="30">
        <f t="shared" si="5"/>
        <v>69.25</v>
      </c>
      <c r="F336" s="44">
        <v>277</v>
      </c>
    </row>
    <row r="337" spans="1:6" ht="30" x14ac:dyDescent="0.25">
      <c r="A337" s="7">
        <v>328</v>
      </c>
      <c r="B337" s="1" t="s">
        <v>339</v>
      </c>
      <c r="C337" s="1" t="s">
        <v>130</v>
      </c>
      <c r="D337" s="7">
        <v>3</v>
      </c>
      <c r="E337" s="30">
        <f t="shared" si="5"/>
        <v>4296.666666666667</v>
      </c>
      <c r="F337" s="44">
        <v>12890</v>
      </c>
    </row>
    <row r="338" spans="1:6" ht="45" x14ac:dyDescent="0.25">
      <c r="A338" s="7">
        <v>329</v>
      </c>
      <c r="B338" s="1" t="s">
        <v>340</v>
      </c>
      <c r="C338" s="1" t="s">
        <v>341</v>
      </c>
      <c r="D338" s="7">
        <v>1</v>
      </c>
      <c r="E338" s="30">
        <f t="shared" si="5"/>
        <v>1240</v>
      </c>
      <c r="F338" s="44">
        <v>1240</v>
      </c>
    </row>
    <row r="339" spans="1:6" ht="45" x14ac:dyDescent="0.25">
      <c r="A339" s="7">
        <v>330</v>
      </c>
      <c r="B339" s="1" t="s">
        <v>342</v>
      </c>
      <c r="C339" s="1" t="s">
        <v>341</v>
      </c>
      <c r="D339" s="7">
        <v>2</v>
      </c>
      <c r="E339" s="30">
        <f t="shared" si="5"/>
        <v>1498</v>
      </c>
      <c r="F339" s="44">
        <v>2996</v>
      </c>
    </row>
    <row r="340" spans="1:6" x14ac:dyDescent="0.25">
      <c r="A340" s="7">
        <v>331</v>
      </c>
      <c r="B340" s="1" t="s">
        <v>343</v>
      </c>
      <c r="C340" s="1" t="s">
        <v>130</v>
      </c>
      <c r="D340" s="7">
        <v>2</v>
      </c>
      <c r="E340" s="30">
        <f t="shared" si="5"/>
        <v>1612</v>
      </c>
      <c r="F340" s="44">
        <v>3224</v>
      </c>
    </row>
    <row r="341" spans="1:6" ht="30" x14ac:dyDescent="0.25">
      <c r="A341" s="7">
        <v>332</v>
      </c>
      <c r="B341" s="1" t="s">
        <v>344</v>
      </c>
      <c r="C341" s="1" t="s">
        <v>324</v>
      </c>
      <c r="D341" s="7">
        <v>0.6</v>
      </c>
      <c r="E341" s="30">
        <f t="shared" si="5"/>
        <v>150333.33333333334</v>
      </c>
      <c r="F341" s="44">
        <v>90200</v>
      </c>
    </row>
    <row r="342" spans="1:6" x14ac:dyDescent="0.25">
      <c r="A342" s="7">
        <v>333</v>
      </c>
      <c r="B342" s="1" t="s">
        <v>345</v>
      </c>
      <c r="C342" s="1" t="s">
        <v>346</v>
      </c>
      <c r="D342" s="7">
        <v>15</v>
      </c>
      <c r="E342" s="30">
        <f t="shared" si="5"/>
        <v>2694</v>
      </c>
      <c r="F342" s="44">
        <v>40410</v>
      </c>
    </row>
    <row r="343" spans="1:6" x14ac:dyDescent="0.25">
      <c r="A343" s="7">
        <v>334</v>
      </c>
      <c r="B343" s="1" t="s">
        <v>347</v>
      </c>
      <c r="C343" s="1" t="s">
        <v>346</v>
      </c>
      <c r="D343" s="7">
        <v>4</v>
      </c>
      <c r="E343" s="30">
        <f t="shared" si="5"/>
        <v>2718.5</v>
      </c>
      <c r="F343" s="44">
        <v>10874</v>
      </c>
    </row>
    <row r="344" spans="1:6" ht="30" x14ac:dyDescent="0.25">
      <c r="A344" s="7">
        <v>335</v>
      </c>
      <c r="B344" s="1" t="s">
        <v>348</v>
      </c>
      <c r="C344" s="1" t="s">
        <v>262</v>
      </c>
      <c r="D344" s="7">
        <v>2</v>
      </c>
      <c r="E344" s="30">
        <f t="shared" si="5"/>
        <v>7061.5</v>
      </c>
      <c r="F344" s="44">
        <v>14123</v>
      </c>
    </row>
    <row r="345" spans="1:6" ht="30" x14ac:dyDescent="0.25">
      <c r="A345" s="7">
        <v>336</v>
      </c>
      <c r="B345" s="1" t="s">
        <v>349</v>
      </c>
      <c r="C345" s="1" t="s">
        <v>350</v>
      </c>
      <c r="D345" s="7">
        <v>2</v>
      </c>
      <c r="E345" s="30">
        <f t="shared" si="5"/>
        <v>773.5</v>
      </c>
      <c r="F345" s="44">
        <v>1547</v>
      </c>
    </row>
    <row r="346" spans="1:6" ht="45" x14ac:dyDescent="0.25">
      <c r="A346" s="7">
        <v>337</v>
      </c>
      <c r="B346" s="1" t="s">
        <v>351</v>
      </c>
      <c r="C346" s="1" t="s">
        <v>230</v>
      </c>
      <c r="D346" s="7">
        <v>0.75</v>
      </c>
      <c r="E346" s="30">
        <f t="shared" si="5"/>
        <v>49294.666666666664</v>
      </c>
      <c r="F346" s="44">
        <v>36971</v>
      </c>
    </row>
    <row r="347" spans="1:6" ht="45" x14ac:dyDescent="0.25">
      <c r="A347" s="7">
        <v>338</v>
      </c>
      <c r="B347" s="1" t="s">
        <v>352</v>
      </c>
      <c r="C347" s="1" t="s">
        <v>230</v>
      </c>
      <c r="D347" s="7">
        <v>0.74</v>
      </c>
      <c r="E347" s="30">
        <f t="shared" si="5"/>
        <v>73379.729729729734</v>
      </c>
      <c r="F347" s="44">
        <v>54301</v>
      </c>
    </row>
    <row r="348" spans="1:6" ht="30" x14ac:dyDescent="0.25">
      <c r="A348" s="7">
        <v>339</v>
      </c>
      <c r="B348" s="1" t="s">
        <v>353</v>
      </c>
      <c r="C348" s="1" t="s">
        <v>324</v>
      </c>
      <c r="D348" s="7">
        <v>1.4</v>
      </c>
      <c r="E348" s="30">
        <f t="shared" si="5"/>
        <v>60111.428571428572</v>
      </c>
      <c r="F348" s="44">
        <v>84156</v>
      </c>
    </row>
    <row r="349" spans="1:6" ht="30" x14ac:dyDescent="0.25">
      <c r="A349" s="7">
        <v>340</v>
      </c>
      <c r="B349" s="1" t="s">
        <v>354</v>
      </c>
      <c r="C349" s="1" t="s">
        <v>324</v>
      </c>
      <c r="D349" s="7">
        <v>0.5</v>
      </c>
      <c r="E349" s="30">
        <f t="shared" si="5"/>
        <v>30852</v>
      </c>
      <c r="F349" s="44">
        <v>15426</v>
      </c>
    </row>
    <row r="350" spans="1:6" ht="30" x14ac:dyDescent="0.25">
      <c r="A350" s="7">
        <v>341</v>
      </c>
      <c r="B350" s="1" t="s">
        <v>355</v>
      </c>
      <c r="C350" s="1" t="s">
        <v>324</v>
      </c>
      <c r="D350" s="7">
        <v>0.4</v>
      </c>
      <c r="E350" s="30">
        <f t="shared" si="5"/>
        <v>8832.5</v>
      </c>
      <c r="F350" s="44">
        <v>3533</v>
      </c>
    </row>
    <row r="351" spans="1:6" x14ac:dyDescent="0.25">
      <c r="A351" s="7">
        <v>342</v>
      </c>
      <c r="B351" s="1" t="s">
        <v>356</v>
      </c>
      <c r="C351" s="1" t="s">
        <v>132</v>
      </c>
      <c r="D351" s="7">
        <v>2</v>
      </c>
      <c r="E351" s="30">
        <f t="shared" si="5"/>
        <v>33075.5</v>
      </c>
      <c r="F351" s="44">
        <v>66151</v>
      </c>
    </row>
    <row r="352" spans="1:6" ht="30" x14ac:dyDescent="0.25">
      <c r="A352" s="7">
        <v>343</v>
      </c>
      <c r="B352" s="1" t="s">
        <v>357</v>
      </c>
      <c r="C352" s="1" t="s">
        <v>350</v>
      </c>
      <c r="D352" s="7">
        <v>2</v>
      </c>
      <c r="E352" s="30">
        <f t="shared" si="5"/>
        <v>1262</v>
      </c>
      <c r="F352" s="44">
        <v>2524</v>
      </c>
    </row>
    <row r="353" spans="1:7" ht="31.5" customHeight="1" x14ac:dyDescent="0.25">
      <c r="A353" s="7">
        <v>344</v>
      </c>
      <c r="B353" s="1" t="s">
        <v>358</v>
      </c>
      <c r="C353" s="1" t="s">
        <v>360</v>
      </c>
      <c r="D353" s="7">
        <v>2</v>
      </c>
      <c r="E353" s="30">
        <f t="shared" si="5"/>
        <v>4205.5</v>
      </c>
      <c r="F353" s="44">
        <v>8411</v>
      </c>
    </row>
    <row r="354" spans="1:7" ht="18" customHeight="1" x14ac:dyDescent="0.25">
      <c r="A354" s="7">
        <v>345</v>
      </c>
      <c r="B354" s="1" t="s">
        <v>359</v>
      </c>
      <c r="C354" s="1" t="s">
        <v>262</v>
      </c>
      <c r="D354" s="7">
        <v>2</v>
      </c>
      <c r="E354" s="30">
        <f t="shared" si="5"/>
        <v>4167.5</v>
      </c>
      <c r="F354" s="44">
        <v>8335</v>
      </c>
    </row>
    <row r="355" spans="1:7" x14ac:dyDescent="0.25">
      <c r="A355" s="7">
        <v>346</v>
      </c>
      <c r="B355" s="10" t="s">
        <v>0</v>
      </c>
      <c r="C355" s="10"/>
      <c r="D355" s="10"/>
      <c r="E355" s="32"/>
      <c r="F355" s="40"/>
    </row>
    <row r="356" spans="1:7" ht="30" x14ac:dyDescent="0.25">
      <c r="A356" s="7">
        <v>347</v>
      </c>
      <c r="B356" s="1" t="s">
        <v>361</v>
      </c>
      <c r="C356" s="1" t="s">
        <v>362</v>
      </c>
      <c r="D356" s="7">
        <v>1</v>
      </c>
      <c r="E356" s="30">
        <f t="shared" si="5"/>
        <v>171801</v>
      </c>
      <c r="F356" s="44">
        <v>171801</v>
      </c>
      <c r="G356" s="82"/>
    </row>
    <row r="357" spans="1:7" x14ac:dyDescent="0.25">
      <c r="A357" s="7">
        <v>348</v>
      </c>
      <c r="B357" s="10" t="s">
        <v>363</v>
      </c>
      <c r="C357" s="10"/>
      <c r="D357" s="10"/>
      <c r="E357" s="32"/>
      <c r="F357" s="40"/>
    </row>
    <row r="358" spans="1:7" ht="30" x14ac:dyDescent="0.25">
      <c r="A358" s="7">
        <v>349</v>
      </c>
      <c r="B358" s="1" t="s">
        <v>364</v>
      </c>
      <c r="C358" s="1" t="s">
        <v>362</v>
      </c>
      <c r="D358" s="7">
        <v>1</v>
      </c>
      <c r="E358" s="30">
        <f t="shared" si="5"/>
        <v>404902</v>
      </c>
      <c r="F358" s="44">
        <v>404902</v>
      </c>
    </row>
    <row r="359" spans="1:7" x14ac:dyDescent="0.25">
      <c r="A359" s="7">
        <v>350</v>
      </c>
      <c r="B359" s="1" t="s">
        <v>365</v>
      </c>
      <c r="C359" s="1" t="s">
        <v>132</v>
      </c>
      <c r="D359" s="7">
        <v>1</v>
      </c>
      <c r="E359" s="30">
        <f t="shared" si="5"/>
        <v>1284847</v>
      </c>
      <c r="F359" s="44">
        <v>1284847</v>
      </c>
    </row>
    <row r="360" spans="1:7" x14ac:dyDescent="0.25">
      <c r="A360" s="7">
        <v>351</v>
      </c>
      <c r="B360" s="10" t="s">
        <v>561</v>
      </c>
      <c r="C360" s="8"/>
      <c r="D360" s="10"/>
      <c r="E360" s="31"/>
      <c r="F360" s="40"/>
    </row>
    <row r="361" spans="1:7" x14ac:dyDescent="0.25">
      <c r="A361" s="7">
        <v>352</v>
      </c>
      <c r="B361" s="1" t="s">
        <v>366</v>
      </c>
      <c r="C361" s="1"/>
      <c r="D361" s="7"/>
      <c r="E361" s="30"/>
      <c r="F361" s="44"/>
    </row>
    <row r="362" spans="1:7" x14ac:dyDescent="0.25">
      <c r="A362" s="7">
        <v>353</v>
      </c>
      <c r="B362" s="1" t="s">
        <v>291</v>
      </c>
      <c r="C362" s="1" t="s">
        <v>130</v>
      </c>
      <c r="D362" s="7">
        <v>1</v>
      </c>
      <c r="E362" s="30">
        <f t="shared" si="5"/>
        <v>2285.58</v>
      </c>
      <c r="F362" s="44">
        <v>2285.58</v>
      </c>
    </row>
    <row r="363" spans="1:7" x14ac:dyDescent="0.25">
      <c r="A363" s="7">
        <v>354</v>
      </c>
      <c r="B363" s="1" t="s">
        <v>367</v>
      </c>
      <c r="C363" s="1" t="s">
        <v>200</v>
      </c>
      <c r="D363" s="7">
        <v>1</v>
      </c>
      <c r="E363" s="30">
        <f t="shared" si="5"/>
        <v>1370.99</v>
      </c>
      <c r="F363" s="44">
        <v>1370.99</v>
      </c>
    </row>
    <row r="364" spans="1:7" ht="30" x14ac:dyDescent="0.25">
      <c r="A364" s="7">
        <v>355</v>
      </c>
      <c r="B364" s="1" t="s">
        <v>368</v>
      </c>
      <c r="C364" s="1" t="s">
        <v>130</v>
      </c>
      <c r="D364" s="7">
        <v>14</v>
      </c>
      <c r="E364" s="30">
        <f t="shared" si="5"/>
        <v>728.32214285714292</v>
      </c>
      <c r="F364" s="44">
        <v>10196.51</v>
      </c>
    </row>
    <row r="365" spans="1:7" x14ac:dyDescent="0.25">
      <c r="A365" s="7">
        <v>356</v>
      </c>
      <c r="B365" s="1" t="s">
        <v>369</v>
      </c>
      <c r="C365" s="1" t="s">
        <v>198</v>
      </c>
      <c r="D365" s="7">
        <v>1</v>
      </c>
      <c r="E365" s="30">
        <f t="shared" si="5"/>
        <v>2070.9899999999998</v>
      </c>
      <c r="F365" s="44">
        <v>2070.9899999999998</v>
      </c>
    </row>
    <row r="366" spans="1:7" x14ac:dyDescent="0.25">
      <c r="A366" s="7">
        <v>357</v>
      </c>
      <c r="B366" s="1" t="s">
        <v>370</v>
      </c>
      <c r="C366" s="1" t="s">
        <v>198</v>
      </c>
      <c r="D366" s="7">
        <v>11</v>
      </c>
      <c r="E366" s="30">
        <f t="shared" si="5"/>
        <v>750.02</v>
      </c>
      <c r="F366" s="44">
        <v>8250.2199999999993</v>
      </c>
    </row>
    <row r="367" spans="1:7" x14ac:dyDescent="0.25">
      <c r="A367" s="7">
        <v>358</v>
      </c>
      <c r="B367" s="1" t="s">
        <v>371</v>
      </c>
      <c r="C367" s="1" t="s">
        <v>198</v>
      </c>
      <c r="D367" s="7">
        <v>1</v>
      </c>
      <c r="E367" s="30">
        <f t="shared" si="5"/>
        <v>2070.9899999999998</v>
      </c>
      <c r="F367" s="44">
        <v>2070.9899999999998</v>
      </c>
    </row>
    <row r="368" spans="1:7" x14ac:dyDescent="0.25">
      <c r="A368" s="7">
        <v>359</v>
      </c>
      <c r="B368" s="1" t="s">
        <v>372</v>
      </c>
      <c r="C368" s="1" t="s">
        <v>75</v>
      </c>
      <c r="D368" s="7">
        <v>8</v>
      </c>
      <c r="E368" s="30">
        <f t="shared" si="5"/>
        <v>3334</v>
      </c>
      <c r="F368" s="44">
        <v>26672</v>
      </c>
    </row>
    <row r="369" spans="1:7" x14ac:dyDescent="0.25">
      <c r="A369" s="7">
        <v>360</v>
      </c>
      <c r="B369" s="1" t="s">
        <v>373</v>
      </c>
      <c r="C369" s="1" t="s">
        <v>130</v>
      </c>
      <c r="D369" s="7">
        <v>1</v>
      </c>
      <c r="E369" s="30">
        <f t="shared" si="5"/>
        <v>567.96</v>
      </c>
      <c r="F369" s="44">
        <v>567.96</v>
      </c>
    </row>
    <row r="370" spans="1:7" x14ac:dyDescent="0.25">
      <c r="A370" s="7">
        <v>361</v>
      </c>
      <c r="B370" s="1" t="s">
        <v>374</v>
      </c>
      <c r="C370" s="1" t="s">
        <v>198</v>
      </c>
      <c r="D370" s="7">
        <v>1</v>
      </c>
      <c r="E370" s="30">
        <f t="shared" si="5"/>
        <v>4478.01</v>
      </c>
      <c r="F370" s="44">
        <v>4478.01</v>
      </c>
    </row>
    <row r="371" spans="1:7" x14ac:dyDescent="0.25">
      <c r="A371" s="7">
        <v>362</v>
      </c>
      <c r="B371" s="1" t="s">
        <v>375</v>
      </c>
      <c r="C371" s="1" t="s">
        <v>130</v>
      </c>
      <c r="D371" s="7">
        <v>16</v>
      </c>
      <c r="E371" s="30">
        <f t="shared" si="5"/>
        <v>1886.3443749999999</v>
      </c>
      <c r="F371" s="44">
        <v>30181.51</v>
      </c>
    </row>
    <row r="372" spans="1:7" x14ac:dyDescent="0.25">
      <c r="A372" s="7">
        <v>363</v>
      </c>
      <c r="B372" s="1" t="s">
        <v>376</v>
      </c>
      <c r="C372" s="1" t="s">
        <v>200</v>
      </c>
      <c r="D372" s="7">
        <v>16</v>
      </c>
      <c r="E372" s="30">
        <f t="shared" si="5"/>
        <v>650.02</v>
      </c>
      <c r="F372" s="44">
        <v>10400.32</v>
      </c>
    </row>
    <row r="373" spans="1:7" x14ac:dyDescent="0.25">
      <c r="A373" s="7">
        <v>364</v>
      </c>
      <c r="B373" s="1" t="s">
        <v>377</v>
      </c>
      <c r="C373" s="1" t="s">
        <v>75</v>
      </c>
      <c r="D373" s="7">
        <v>17</v>
      </c>
      <c r="E373" s="30">
        <f t="shared" si="5"/>
        <v>189.23</v>
      </c>
      <c r="F373" s="44">
        <v>3216.91</v>
      </c>
    </row>
    <row r="374" spans="1:7" x14ac:dyDescent="0.25">
      <c r="A374" s="7">
        <v>365</v>
      </c>
      <c r="B374" s="1" t="s">
        <v>378</v>
      </c>
      <c r="C374" s="1" t="s">
        <v>130</v>
      </c>
      <c r="D374" s="7">
        <v>2</v>
      </c>
      <c r="E374" s="30">
        <f t="shared" si="5"/>
        <v>1434.415</v>
      </c>
      <c r="F374" s="44">
        <v>2868.83</v>
      </c>
    </row>
    <row r="375" spans="1:7" x14ac:dyDescent="0.25">
      <c r="A375" s="7">
        <v>366</v>
      </c>
      <c r="B375" s="1" t="s">
        <v>379</v>
      </c>
      <c r="C375" s="1" t="s">
        <v>200</v>
      </c>
      <c r="D375" s="7">
        <v>1</v>
      </c>
      <c r="E375" s="30">
        <f t="shared" si="5"/>
        <v>2891</v>
      </c>
      <c r="F375" s="44">
        <v>2891</v>
      </c>
    </row>
    <row r="376" spans="1:7" x14ac:dyDescent="0.25">
      <c r="A376" s="7">
        <v>367</v>
      </c>
      <c r="B376" s="1" t="s">
        <v>380</v>
      </c>
      <c r="C376" s="1" t="s">
        <v>75</v>
      </c>
      <c r="D376" s="7">
        <v>1</v>
      </c>
      <c r="E376" s="30">
        <f t="shared" si="5"/>
        <v>12868</v>
      </c>
      <c r="F376" s="44">
        <v>12868</v>
      </c>
      <c r="G376" s="81">
        <f>SUM(F362:F376)</f>
        <v>120389.81999999999</v>
      </c>
    </row>
    <row r="377" spans="1:7" x14ac:dyDescent="0.25">
      <c r="A377" s="7">
        <v>368</v>
      </c>
      <c r="B377" s="10" t="s">
        <v>381</v>
      </c>
      <c r="C377" s="10"/>
      <c r="D377" s="10"/>
      <c r="E377" s="32"/>
      <c r="F377" s="40"/>
    </row>
    <row r="378" spans="1:7" ht="30" x14ac:dyDescent="0.25">
      <c r="A378" s="7">
        <v>369</v>
      </c>
      <c r="B378" s="1" t="s">
        <v>368</v>
      </c>
      <c r="C378" s="1" t="s">
        <v>130</v>
      </c>
      <c r="D378" s="7">
        <v>5</v>
      </c>
      <c r="E378" s="30">
        <f t="shared" si="5"/>
        <v>728.322</v>
      </c>
      <c r="F378" s="44">
        <v>3641.61</v>
      </c>
    </row>
    <row r="379" spans="1:7" x14ac:dyDescent="0.25">
      <c r="A379" s="7">
        <v>370</v>
      </c>
      <c r="B379" s="1" t="s">
        <v>382</v>
      </c>
      <c r="C379" s="1" t="s">
        <v>198</v>
      </c>
      <c r="D379" s="7">
        <v>5</v>
      </c>
      <c r="E379" s="30">
        <f t="shared" si="5"/>
        <v>750.02</v>
      </c>
      <c r="F379" s="44">
        <v>3750.1</v>
      </c>
    </row>
    <row r="380" spans="1:7" x14ac:dyDescent="0.25">
      <c r="A380" s="7">
        <v>371</v>
      </c>
      <c r="B380" s="1" t="s">
        <v>375</v>
      </c>
      <c r="C380" s="1" t="s">
        <v>130</v>
      </c>
      <c r="D380" s="7">
        <v>5</v>
      </c>
      <c r="E380" s="30">
        <f t="shared" si="5"/>
        <v>1886.3439999999998</v>
      </c>
      <c r="F380" s="44">
        <v>9431.7199999999993</v>
      </c>
    </row>
    <row r="381" spans="1:7" x14ac:dyDescent="0.25">
      <c r="A381" s="7">
        <v>372</v>
      </c>
      <c r="B381" s="1" t="s">
        <v>377</v>
      </c>
      <c r="C381" s="1" t="s">
        <v>75</v>
      </c>
      <c r="D381" s="7">
        <v>1</v>
      </c>
      <c r="E381" s="30">
        <f t="shared" si="5"/>
        <v>189.23</v>
      </c>
      <c r="F381" s="44">
        <v>189.23</v>
      </c>
    </row>
    <row r="382" spans="1:7" x14ac:dyDescent="0.25">
      <c r="A382" s="7">
        <v>373</v>
      </c>
      <c r="B382" s="1" t="s">
        <v>383</v>
      </c>
      <c r="C382" s="1" t="s">
        <v>75</v>
      </c>
      <c r="D382" s="7">
        <v>2</v>
      </c>
      <c r="E382" s="30">
        <f t="shared" si="5"/>
        <v>4483.9799999999996</v>
      </c>
      <c r="F382" s="44">
        <v>8967.9599999999991</v>
      </c>
    </row>
    <row r="383" spans="1:7" x14ac:dyDescent="0.25">
      <c r="A383" s="7">
        <v>374</v>
      </c>
      <c r="B383" s="1" t="s">
        <v>384</v>
      </c>
      <c r="C383" s="1" t="s">
        <v>75</v>
      </c>
      <c r="D383" s="7">
        <v>1</v>
      </c>
      <c r="E383" s="30">
        <f t="shared" ref="E383:E444" si="6">F383/D383</f>
        <v>7139</v>
      </c>
      <c r="F383" s="44">
        <v>7139</v>
      </c>
    </row>
    <row r="384" spans="1:7" x14ac:dyDescent="0.25">
      <c r="A384" s="7">
        <v>375</v>
      </c>
      <c r="B384" s="1" t="s">
        <v>385</v>
      </c>
      <c r="C384" s="1" t="s">
        <v>75</v>
      </c>
      <c r="D384" s="7">
        <v>2</v>
      </c>
      <c r="E384" s="30">
        <f t="shared" si="6"/>
        <v>6944.44</v>
      </c>
      <c r="F384" s="44">
        <v>13888.88</v>
      </c>
    </row>
    <row r="385" spans="1:7" x14ac:dyDescent="0.25">
      <c r="A385" s="7">
        <v>376</v>
      </c>
      <c r="B385" s="1" t="s">
        <v>386</v>
      </c>
      <c r="C385" s="1" t="s">
        <v>75</v>
      </c>
      <c r="D385" s="7">
        <v>29</v>
      </c>
      <c r="E385" s="30">
        <f t="shared" si="6"/>
        <v>525.01</v>
      </c>
      <c r="F385" s="44">
        <v>15225.29</v>
      </c>
      <c r="G385" s="81">
        <f>SUM(F378:F385)</f>
        <v>62233.789999999994</v>
      </c>
    </row>
    <row r="386" spans="1:7" x14ac:dyDescent="0.25">
      <c r="A386" s="7">
        <v>377</v>
      </c>
      <c r="B386" s="10" t="s">
        <v>387</v>
      </c>
      <c r="C386" s="10"/>
      <c r="D386" s="10"/>
      <c r="E386" s="32"/>
      <c r="F386" s="40"/>
    </row>
    <row r="387" spans="1:7" x14ac:dyDescent="0.25">
      <c r="A387" s="7">
        <v>378</v>
      </c>
      <c r="B387" s="1" t="s">
        <v>291</v>
      </c>
      <c r="C387" s="1" t="s">
        <v>130</v>
      </c>
      <c r="D387" s="7">
        <v>1</v>
      </c>
      <c r="E387" s="30">
        <f t="shared" si="6"/>
        <v>2285.58</v>
      </c>
      <c r="F387" s="44">
        <v>2285.58</v>
      </c>
    </row>
    <row r="388" spans="1:7" x14ac:dyDescent="0.25">
      <c r="A388" s="7">
        <v>379</v>
      </c>
      <c r="B388" s="1" t="s">
        <v>388</v>
      </c>
      <c r="C388" s="1" t="s">
        <v>200</v>
      </c>
      <c r="D388" s="7">
        <v>1</v>
      </c>
      <c r="E388" s="30">
        <f t="shared" si="6"/>
        <v>1597.02</v>
      </c>
      <c r="F388" s="44">
        <v>1597.02</v>
      </c>
    </row>
    <row r="389" spans="1:7" ht="30" x14ac:dyDescent="0.25">
      <c r="A389" s="7">
        <v>380</v>
      </c>
      <c r="B389" s="1" t="s">
        <v>368</v>
      </c>
      <c r="C389" s="1" t="s">
        <v>130</v>
      </c>
      <c r="D389" s="7">
        <v>3</v>
      </c>
      <c r="E389" s="30">
        <f t="shared" si="6"/>
        <v>728.32</v>
      </c>
      <c r="F389" s="44">
        <v>2184.96</v>
      </c>
    </row>
    <row r="390" spans="1:7" x14ac:dyDescent="0.25">
      <c r="A390" s="7">
        <v>381</v>
      </c>
      <c r="B390" s="1" t="s">
        <v>389</v>
      </c>
      <c r="C390" s="1" t="s">
        <v>198</v>
      </c>
      <c r="D390" s="7">
        <v>3</v>
      </c>
      <c r="E390" s="30">
        <f t="shared" si="6"/>
        <v>750.02</v>
      </c>
      <c r="F390" s="44">
        <v>2250.06</v>
      </c>
    </row>
    <row r="391" spans="1:7" x14ac:dyDescent="0.25">
      <c r="A391" s="7">
        <v>382</v>
      </c>
      <c r="B391" s="1" t="s">
        <v>378</v>
      </c>
      <c r="C391" s="1" t="s">
        <v>130</v>
      </c>
      <c r="D391" s="7">
        <v>1</v>
      </c>
      <c r="E391" s="30">
        <f t="shared" si="6"/>
        <v>1434.42</v>
      </c>
      <c r="F391" s="44">
        <v>1434.42</v>
      </c>
    </row>
    <row r="392" spans="1:7" x14ac:dyDescent="0.25">
      <c r="A392" s="7">
        <v>383</v>
      </c>
      <c r="B392" s="1" t="s">
        <v>390</v>
      </c>
      <c r="C392" s="1" t="s">
        <v>198</v>
      </c>
      <c r="D392" s="7">
        <v>1</v>
      </c>
      <c r="E392" s="30">
        <f t="shared" si="6"/>
        <v>900</v>
      </c>
      <c r="F392" s="44">
        <v>900</v>
      </c>
    </row>
    <row r="393" spans="1:7" x14ac:dyDescent="0.25">
      <c r="A393" s="7">
        <v>384</v>
      </c>
      <c r="B393" s="1" t="s">
        <v>375</v>
      </c>
      <c r="C393" s="1" t="s">
        <v>130</v>
      </c>
      <c r="D393" s="7">
        <v>2</v>
      </c>
      <c r="E393" s="30">
        <f t="shared" si="6"/>
        <v>1886.345</v>
      </c>
      <c r="F393" s="44">
        <v>3772.69</v>
      </c>
    </row>
    <row r="394" spans="1:7" x14ac:dyDescent="0.25">
      <c r="A394" s="7">
        <v>385</v>
      </c>
      <c r="B394" s="1" t="s">
        <v>391</v>
      </c>
      <c r="C394" s="1" t="s">
        <v>75</v>
      </c>
      <c r="D394" s="7">
        <v>1</v>
      </c>
      <c r="E394" s="30">
        <f t="shared" si="6"/>
        <v>52969.98</v>
      </c>
      <c r="F394" s="44">
        <v>52969.98</v>
      </c>
    </row>
    <row r="395" spans="1:7" x14ac:dyDescent="0.25">
      <c r="A395" s="7">
        <v>386</v>
      </c>
      <c r="B395" s="1" t="s">
        <v>377</v>
      </c>
      <c r="C395" s="1" t="s">
        <v>75</v>
      </c>
      <c r="D395" s="7">
        <v>1</v>
      </c>
      <c r="E395" s="30">
        <f t="shared" si="6"/>
        <v>189.23</v>
      </c>
      <c r="F395" s="44">
        <v>189.23</v>
      </c>
    </row>
    <row r="396" spans="1:7" x14ac:dyDescent="0.25">
      <c r="A396" s="7">
        <v>387</v>
      </c>
      <c r="B396" s="1" t="s">
        <v>392</v>
      </c>
      <c r="C396" s="1" t="s">
        <v>75</v>
      </c>
      <c r="D396" s="7">
        <v>1</v>
      </c>
      <c r="E396" s="30">
        <f t="shared" si="6"/>
        <v>9499.99</v>
      </c>
      <c r="F396" s="44">
        <v>9499.99</v>
      </c>
    </row>
    <row r="397" spans="1:7" ht="30" customHeight="1" x14ac:dyDescent="0.25">
      <c r="A397" s="7">
        <v>388</v>
      </c>
      <c r="B397" s="1" t="s">
        <v>393</v>
      </c>
      <c r="C397" s="1" t="s">
        <v>411</v>
      </c>
      <c r="D397" s="7">
        <v>1</v>
      </c>
      <c r="E397" s="30">
        <f t="shared" si="6"/>
        <v>11385.71</v>
      </c>
      <c r="F397" s="44">
        <v>11385.71</v>
      </c>
    </row>
    <row r="398" spans="1:7" ht="15.75" thickBot="1" x14ac:dyDescent="0.3">
      <c r="A398" s="7">
        <v>389</v>
      </c>
      <c r="B398" s="11" t="s">
        <v>394</v>
      </c>
      <c r="C398" s="11" t="s">
        <v>75</v>
      </c>
      <c r="D398" s="58">
        <v>1</v>
      </c>
      <c r="E398" s="35">
        <f t="shared" si="6"/>
        <v>13651.02</v>
      </c>
      <c r="F398" s="49">
        <v>13651.02</v>
      </c>
      <c r="G398" s="81">
        <f>SUM(F387:F398)</f>
        <v>102120.66000000002</v>
      </c>
    </row>
    <row r="399" spans="1:7" ht="16.5" thickBot="1" x14ac:dyDescent="0.3">
      <c r="A399" s="7">
        <v>390</v>
      </c>
      <c r="B399" s="22" t="s">
        <v>569</v>
      </c>
      <c r="C399" s="22"/>
      <c r="D399" s="22"/>
      <c r="E399" s="36"/>
      <c r="F399" s="43"/>
    </row>
    <row r="400" spans="1:7" ht="30" x14ac:dyDescent="0.25">
      <c r="A400" s="7">
        <v>391</v>
      </c>
      <c r="B400" s="12" t="s">
        <v>395</v>
      </c>
      <c r="C400" s="12" t="s">
        <v>396</v>
      </c>
      <c r="D400" s="25">
        <v>1</v>
      </c>
      <c r="E400" s="37">
        <f t="shared" si="6"/>
        <v>3698.95</v>
      </c>
      <c r="F400" s="50">
        <v>3698.95</v>
      </c>
    </row>
    <row r="401" spans="1:6" x14ac:dyDescent="0.25">
      <c r="A401" s="7">
        <v>392</v>
      </c>
      <c r="B401" s="1" t="s">
        <v>397</v>
      </c>
      <c r="C401" s="1" t="s">
        <v>132</v>
      </c>
      <c r="D401" s="7">
        <v>1</v>
      </c>
      <c r="E401" s="30">
        <f t="shared" si="6"/>
        <v>17389.98</v>
      </c>
      <c r="F401" s="44">
        <v>17389.98</v>
      </c>
    </row>
    <row r="402" spans="1:6" x14ac:dyDescent="0.25">
      <c r="A402" s="7">
        <v>393</v>
      </c>
      <c r="B402" s="1" t="s">
        <v>398</v>
      </c>
      <c r="C402" s="1" t="s">
        <v>75</v>
      </c>
      <c r="D402" s="7">
        <v>21</v>
      </c>
      <c r="E402" s="30">
        <f t="shared" si="6"/>
        <v>9594.99</v>
      </c>
      <c r="F402" s="44">
        <v>201494.79</v>
      </c>
    </row>
    <row r="403" spans="1:6" x14ac:dyDescent="0.25">
      <c r="A403" s="7">
        <v>394</v>
      </c>
      <c r="B403" s="1" t="s">
        <v>399</v>
      </c>
      <c r="C403" s="1" t="s">
        <v>75</v>
      </c>
      <c r="D403" s="7">
        <v>2</v>
      </c>
      <c r="E403" s="30">
        <f t="shared" si="6"/>
        <v>28947.01</v>
      </c>
      <c r="F403" s="44">
        <v>57894.02</v>
      </c>
    </row>
    <row r="404" spans="1:6" x14ac:dyDescent="0.25">
      <c r="A404" s="7">
        <v>395</v>
      </c>
      <c r="B404" s="1" t="s">
        <v>400</v>
      </c>
      <c r="C404" s="1" t="s">
        <v>75</v>
      </c>
      <c r="D404" s="7">
        <v>1</v>
      </c>
      <c r="E404" s="30">
        <f t="shared" si="6"/>
        <v>52902.02</v>
      </c>
      <c r="F404" s="44">
        <v>52902.02</v>
      </c>
    </row>
    <row r="405" spans="1:6" x14ac:dyDescent="0.25">
      <c r="A405" s="7">
        <v>396</v>
      </c>
      <c r="B405" s="1" t="s">
        <v>401</v>
      </c>
      <c r="C405" s="1" t="s">
        <v>132</v>
      </c>
      <c r="D405" s="7">
        <v>1</v>
      </c>
      <c r="E405" s="30">
        <f t="shared" si="6"/>
        <v>28839.99</v>
      </c>
      <c r="F405" s="44">
        <v>28839.99</v>
      </c>
    </row>
    <row r="406" spans="1:6" x14ac:dyDescent="0.25">
      <c r="A406" s="7">
        <v>397</v>
      </c>
      <c r="B406" s="1" t="s">
        <v>402</v>
      </c>
      <c r="C406" s="1" t="s">
        <v>75</v>
      </c>
      <c r="D406" s="7">
        <v>1</v>
      </c>
      <c r="E406" s="30">
        <f t="shared" si="6"/>
        <v>20850</v>
      </c>
      <c r="F406" s="44">
        <v>20850</v>
      </c>
    </row>
    <row r="407" spans="1:6" x14ac:dyDescent="0.25">
      <c r="A407" s="7">
        <v>398</v>
      </c>
      <c r="B407" s="1" t="s">
        <v>403</v>
      </c>
      <c r="C407" s="1" t="s">
        <v>75</v>
      </c>
      <c r="D407" s="7">
        <v>1</v>
      </c>
      <c r="E407" s="30">
        <f t="shared" si="6"/>
        <v>20399.98</v>
      </c>
      <c r="F407" s="44">
        <v>20399.98</v>
      </c>
    </row>
    <row r="408" spans="1:6" x14ac:dyDescent="0.25">
      <c r="A408" s="7">
        <v>399</v>
      </c>
      <c r="B408" s="1" t="s">
        <v>404</v>
      </c>
      <c r="C408" s="1" t="s">
        <v>75</v>
      </c>
      <c r="D408" s="7">
        <v>1</v>
      </c>
      <c r="E408" s="30">
        <f t="shared" si="6"/>
        <v>2250.02</v>
      </c>
      <c r="F408" s="44">
        <v>2250.02</v>
      </c>
    </row>
    <row r="409" spans="1:6" x14ac:dyDescent="0.25">
      <c r="A409" s="7">
        <v>400</v>
      </c>
      <c r="B409" s="1" t="s">
        <v>405</v>
      </c>
      <c r="C409" s="1" t="s">
        <v>75</v>
      </c>
      <c r="D409" s="7">
        <v>5</v>
      </c>
      <c r="E409" s="30">
        <f t="shared" si="6"/>
        <v>477.01000000000005</v>
      </c>
      <c r="F409" s="44">
        <v>2385.0500000000002</v>
      </c>
    </row>
    <row r="410" spans="1:6" x14ac:dyDescent="0.25">
      <c r="A410" s="7">
        <v>401</v>
      </c>
      <c r="B410" s="1" t="s">
        <v>406</v>
      </c>
      <c r="C410" s="1" t="s">
        <v>75</v>
      </c>
      <c r="D410" s="7">
        <v>2</v>
      </c>
      <c r="E410" s="30">
        <f t="shared" si="6"/>
        <v>2950.02</v>
      </c>
      <c r="F410" s="44">
        <v>5900.04</v>
      </c>
    </row>
    <row r="411" spans="1:6" x14ac:dyDescent="0.25">
      <c r="A411" s="7">
        <v>402</v>
      </c>
      <c r="B411" s="1" t="s">
        <v>407</v>
      </c>
      <c r="C411" s="1" t="s">
        <v>218</v>
      </c>
      <c r="D411" s="7">
        <v>0.17</v>
      </c>
      <c r="E411" s="30">
        <f t="shared" si="6"/>
        <v>8536.2941176470595</v>
      </c>
      <c r="F411" s="44">
        <v>1451.17</v>
      </c>
    </row>
    <row r="412" spans="1:6" x14ac:dyDescent="0.25">
      <c r="A412" s="7">
        <v>403</v>
      </c>
      <c r="B412" s="1" t="s">
        <v>408</v>
      </c>
      <c r="C412" s="1" t="s">
        <v>218</v>
      </c>
      <c r="D412" s="7">
        <v>21</v>
      </c>
      <c r="E412" s="30">
        <f t="shared" si="6"/>
        <v>1562.5700000000002</v>
      </c>
      <c r="F412" s="44">
        <v>32813.97</v>
      </c>
    </row>
    <row r="413" spans="1:6" x14ac:dyDescent="0.25">
      <c r="A413" s="7">
        <v>404</v>
      </c>
      <c r="B413" s="1" t="s">
        <v>409</v>
      </c>
      <c r="C413" s="1" t="s">
        <v>100</v>
      </c>
      <c r="D413" s="7">
        <v>170</v>
      </c>
      <c r="E413" s="30">
        <f t="shared" si="6"/>
        <v>486</v>
      </c>
      <c r="F413" s="44">
        <v>82620</v>
      </c>
    </row>
    <row r="414" spans="1:6" x14ac:dyDescent="0.25">
      <c r="A414" s="7">
        <v>405</v>
      </c>
      <c r="B414" s="1" t="s">
        <v>410</v>
      </c>
      <c r="C414" s="1" t="s">
        <v>100</v>
      </c>
      <c r="D414" s="7">
        <v>2100</v>
      </c>
      <c r="E414" s="30">
        <f t="shared" si="6"/>
        <v>21.02</v>
      </c>
      <c r="F414" s="44">
        <v>44142</v>
      </c>
    </row>
    <row r="415" spans="1:6" x14ac:dyDescent="0.25">
      <c r="A415" s="7">
        <v>406</v>
      </c>
      <c r="B415" s="1" t="s">
        <v>0</v>
      </c>
      <c r="C415" s="1"/>
      <c r="D415" s="7"/>
      <c r="E415" s="30"/>
      <c r="F415" s="44"/>
    </row>
    <row r="416" spans="1:6" x14ac:dyDescent="0.25">
      <c r="A416" s="7">
        <v>407</v>
      </c>
      <c r="B416" s="1" t="s">
        <v>412</v>
      </c>
      <c r="C416" s="1" t="s">
        <v>130</v>
      </c>
      <c r="D416" s="7">
        <v>19</v>
      </c>
      <c r="E416" s="30">
        <f t="shared" si="6"/>
        <v>632.47368421052636</v>
      </c>
      <c r="F416" s="44">
        <v>12017</v>
      </c>
    </row>
    <row r="417" spans="1:9" x14ac:dyDescent="0.25">
      <c r="A417" s="7">
        <v>408</v>
      </c>
      <c r="B417" s="1" t="s">
        <v>413</v>
      </c>
      <c r="C417" s="1" t="s">
        <v>130</v>
      </c>
      <c r="D417" s="7">
        <v>6</v>
      </c>
      <c r="E417" s="30">
        <f t="shared" si="6"/>
        <v>779</v>
      </c>
      <c r="F417" s="44">
        <v>4674</v>
      </c>
    </row>
    <row r="418" spans="1:9" ht="30" x14ac:dyDescent="0.25">
      <c r="A418" s="7">
        <v>409</v>
      </c>
      <c r="B418" s="1" t="s">
        <v>414</v>
      </c>
      <c r="C418" s="1" t="s">
        <v>130</v>
      </c>
      <c r="D418" s="7">
        <v>16</v>
      </c>
      <c r="E418" s="30">
        <f t="shared" si="6"/>
        <v>460.375</v>
      </c>
      <c r="F418" s="44">
        <v>7366</v>
      </c>
    </row>
    <row r="419" spans="1:9" x14ac:dyDescent="0.25">
      <c r="A419" s="7">
        <v>410</v>
      </c>
      <c r="B419" s="1" t="s">
        <v>415</v>
      </c>
      <c r="C419" s="1" t="s">
        <v>81</v>
      </c>
      <c r="D419" s="7">
        <v>1.1399999999999999</v>
      </c>
      <c r="E419" s="30">
        <f t="shared" si="6"/>
        <v>1638.5964912280704</v>
      </c>
      <c r="F419" s="44">
        <v>1868</v>
      </c>
    </row>
    <row r="420" spans="1:9" x14ac:dyDescent="0.25">
      <c r="A420" s="7">
        <v>411</v>
      </c>
      <c r="B420" s="1" t="s">
        <v>416</v>
      </c>
      <c r="C420" s="1" t="s">
        <v>218</v>
      </c>
      <c r="D420" s="7">
        <v>5</v>
      </c>
      <c r="E420" s="30">
        <f t="shared" si="6"/>
        <v>712.4</v>
      </c>
      <c r="F420" s="44">
        <v>3562</v>
      </c>
    </row>
    <row r="421" spans="1:9" x14ac:dyDescent="0.25">
      <c r="A421" s="7">
        <v>412</v>
      </c>
      <c r="B421" s="1" t="s">
        <v>417</v>
      </c>
      <c r="C421" s="1" t="s">
        <v>81</v>
      </c>
      <c r="D421" s="7">
        <v>1.1299999999999999</v>
      </c>
      <c r="E421" s="30">
        <f t="shared" si="6"/>
        <v>1787.6106194690267</v>
      </c>
      <c r="F421" s="44">
        <v>2020</v>
      </c>
    </row>
    <row r="422" spans="1:9" x14ac:dyDescent="0.25">
      <c r="A422" s="7">
        <v>413</v>
      </c>
      <c r="B422" s="1" t="s">
        <v>418</v>
      </c>
      <c r="C422" s="1" t="s">
        <v>81</v>
      </c>
      <c r="D422" s="7">
        <v>3.77</v>
      </c>
      <c r="E422" s="30">
        <f t="shared" si="6"/>
        <v>5195.2254641909813</v>
      </c>
      <c r="F422" s="44">
        <v>19586</v>
      </c>
    </row>
    <row r="423" spans="1:9" ht="33.75" customHeight="1" x14ac:dyDescent="0.25">
      <c r="A423" s="7">
        <v>414</v>
      </c>
      <c r="B423" s="1" t="s">
        <v>419</v>
      </c>
      <c r="C423" s="1" t="s">
        <v>420</v>
      </c>
      <c r="D423" s="7">
        <v>9.2200000000000006</v>
      </c>
      <c r="E423" s="30">
        <f t="shared" si="6"/>
        <v>5008.568329718004</v>
      </c>
      <c r="F423" s="44">
        <v>46179</v>
      </c>
    </row>
    <row r="424" spans="1:9" x14ac:dyDescent="0.25">
      <c r="A424" s="7">
        <v>415</v>
      </c>
      <c r="B424" s="1" t="s">
        <v>421</v>
      </c>
      <c r="C424" s="1" t="s">
        <v>81</v>
      </c>
      <c r="D424" s="7">
        <v>0.02</v>
      </c>
      <c r="E424" s="30">
        <f t="shared" si="6"/>
        <v>7950</v>
      </c>
      <c r="F424" s="44">
        <v>159</v>
      </c>
    </row>
    <row r="425" spans="1:9" ht="15.75" x14ac:dyDescent="0.25">
      <c r="A425" s="7">
        <v>416</v>
      </c>
      <c r="B425" s="19" t="s">
        <v>568</v>
      </c>
      <c r="C425" s="21"/>
      <c r="D425" s="19"/>
      <c r="E425" s="33"/>
      <c r="F425" s="41"/>
    </row>
    <row r="426" spans="1:9" ht="30" x14ac:dyDescent="0.25">
      <c r="A426" s="7">
        <v>417</v>
      </c>
      <c r="B426" s="1" t="s">
        <v>266</v>
      </c>
      <c r="C426" s="1" t="s">
        <v>130</v>
      </c>
      <c r="D426" s="7">
        <v>1</v>
      </c>
      <c r="E426" s="30">
        <f t="shared" si="6"/>
        <v>1980</v>
      </c>
      <c r="F426" s="44">
        <v>1980</v>
      </c>
    </row>
    <row r="427" spans="1:9" ht="30" x14ac:dyDescent="0.25">
      <c r="A427" s="7">
        <v>418</v>
      </c>
      <c r="B427" s="1" t="s">
        <v>422</v>
      </c>
      <c r="C427" s="1" t="s">
        <v>130</v>
      </c>
      <c r="D427" s="7">
        <v>11</v>
      </c>
      <c r="E427" s="30">
        <f t="shared" si="6"/>
        <v>1173.1818181818182</v>
      </c>
      <c r="F427" s="44">
        <v>12905</v>
      </c>
    </row>
    <row r="428" spans="1:9" ht="30" x14ac:dyDescent="0.25">
      <c r="A428" s="7">
        <v>419</v>
      </c>
      <c r="B428" s="1" t="s">
        <v>368</v>
      </c>
      <c r="C428" s="1" t="s">
        <v>130</v>
      </c>
      <c r="D428" s="7">
        <v>68</v>
      </c>
      <c r="E428" s="30">
        <f t="shared" si="6"/>
        <v>664.08823529411768</v>
      </c>
      <c r="F428" s="44">
        <v>45158</v>
      </c>
    </row>
    <row r="429" spans="1:9" ht="30" x14ac:dyDescent="0.25">
      <c r="A429" s="7">
        <v>420</v>
      </c>
      <c r="B429" s="1" t="s">
        <v>423</v>
      </c>
      <c r="C429" s="1" t="s">
        <v>130</v>
      </c>
      <c r="D429" s="7">
        <v>48</v>
      </c>
      <c r="E429" s="30">
        <f t="shared" si="6"/>
        <v>1045.5833333333333</v>
      </c>
      <c r="F429" s="44">
        <v>50188</v>
      </c>
    </row>
    <row r="430" spans="1:9" x14ac:dyDescent="0.25">
      <c r="A430" s="7">
        <v>421</v>
      </c>
      <c r="B430" s="1" t="s">
        <v>424</v>
      </c>
      <c r="C430" s="1" t="s">
        <v>12</v>
      </c>
      <c r="D430" s="7">
        <v>190</v>
      </c>
      <c r="E430" s="30">
        <f t="shared" si="6"/>
        <v>16.452631578947368</v>
      </c>
      <c r="F430" s="44">
        <v>3126</v>
      </c>
      <c r="G430" s="81">
        <v>150</v>
      </c>
      <c r="H430" s="81">
        <f>D430*G430</f>
        <v>28500</v>
      </c>
      <c r="I430" s="85">
        <f>H430-F430</f>
        <v>25374</v>
      </c>
    </row>
    <row r="431" spans="1:9" x14ac:dyDescent="0.25">
      <c r="A431" s="7">
        <v>422</v>
      </c>
      <c r="B431" s="1" t="s">
        <v>425</v>
      </c>
      <c r="C431" s="1" t="s">
        <v>218</v>
      </c>
      <c r="D431" s="7">
        <v>4</v>
      </c>
      <c r="E431" s="30">
        <f t="shared" si="6"/>
        <v>9115.25</v>
      </c>
      <c r="F431" s="44">
        <v>36461</v>
      </c>
      <c r="G431" s="81">
        <v>30000</v>
      </c>
      <c r="H431" s="81">
        <f>D431*G431</f>
        <v>120000</v>
      </c>
      <c r="I431" s="85">
        <f t="shared" ref="I431:I434" si="7">H431-F431</f>
        <v>83539</v>
      </c>
    </row>
    <row r="432" spans="1:9" x14ac:dyDescent="0.25">
      <c r="A432" s="7">
        <v>423</v>
      </c>
      <c r="B432" s="1" t="s">
        <v>426</v>
      </c>
      <c r="C432" s="1" t="s">
        <v>218</v>
      </c>
      <c r="D432" s="7">
        <v>4.0999999999999996</v>
      </c>
      <c r="E432" s="30">
        <f t="shared" si="6"/>
        <v>829.26829268292693</v>
      </c>
      <c r="F432" s="44">
        <v>3400</v>
      </c>
      <c r="G432" s="81">
        <v>5000</v>
      </c>
      <c r="H432" s="81">
        <f>D432*G432</f>
        <v>20500</v>
      </c>
      <c r="I432" s="85">
        <f t="shared" si="7"/>
        <v>17100</v>
      </c>
    </row>
    <row r="433" spans="1:9" ht="18.75" customHeight="1" x14ac:dyDescent="0.25">
      <c r="A433" s="7">
        <v>424</v>
      </c>
      <c r="B433" s="1" t="s">
        <v>427</v>
      </c>
      <c r="C433" s="1" t="s">
        <v>218</v>
      </c>
      <c r="D433" s="7">
        <v>26.88</v>
      </c>
      <c r="E433" s="30">
        <f t="shared" si="6"/>
        <v>7020.4241071428578</v>
      </c>
      <c r="F433" s="44">
        <v>188709</v>
      </c>
    </row>
    <row r="434" spans="1:9" ht="30" x14ac:dyDescent="0.25">
      <c r="A434" s="7">
        <v>425</v>
      </c>
      <c r="B434" s="1" t="s">
        <v>428</v>
      </c>
      <c r="C434" s="1" t="s">
        <v>218</v>
      </c>
      <c r="D434" s="7">
        <v>26.88</v>
      </c>
      <c r="E434" s="30">
        <f t="shared" si="6"/>
        <v>2015.141369047619</v>
      </c>
      <c r="F434" s="44">
        <v>54167</v>
      </c>
      <c r="G434" s="81">
        <v>2500</v>
      </c>
      <c r="H434" s="81">
        <f>D434*G434</f>
        <v>67200</v>
      </c>
      <c r="I434" s="85">
        <f t="shared" si="7"/>
        <v>13033</v>
      </c>
    </row>
    <row r="435" spans="1:9" x14ac:dyDescent="0.25">
      <c r="A435" s="7">
        <v>426</v>
      </c>
      <c r="B435" s="1" t="s">
        <v>429</v>
      </c>
      <c r="C435" s="1" t="s">
        <v>218</v>
      </c>
      <c r="D435" s="7">
        <v>11.4</v>
      </c>
      <c r="E435" s="30">
        <f t="shared" si="6"/>
        <v>6139.9122807017538</v>
      </c>
      <c r="F435" s="44">
        <v>69995</v>
      </c>
    </row>
    <row r="436" spans="1:9" x14ac:dyDescent="0.25">
      <c r="A436" s="7">
        <v>427</v>
      </c>
      <c r="B436" s="1" t="s">
        <v>430</v>
      </c>
      <c r="C436" s="1" t="s">
        <v>218</v>
      </c>
      <c r="D436" s="7">
        <v>0.8</v>
      </c>
      <c r="E436" s="30">
        <f t="shared" si="6"/>
        <v>6937.5</v>
      </c>
      <c r="F436" s="44">
        <v>5550</v>
      </c>
    </row>
    <row r="437" spans="1:9" x14ac:dyDescent="0.25">
      <c r="A437" s="7">
        <v>428</v>
      </c>
      <c r="B437" s="1" t="s">
        <v>407</v>
      </c>
      <c r="C437" s="1" t="s">
        <v>218</v>
      </c>
      <c r="D437" s="7">
        <v>1.1000000000000001</v>
      </c>
      <c r="E437" s="30">
        <f t="shared" si="6"/>
        <v>7697.272727272727</v>
      </c>
      <c r="F437" s="44">
        <v>8467</v>
      </c>
    </row>
    <row r="438" spans="1:9" ht="30" x14ac:dyDescent="0.25">
      <c r="A438" s="7">
        <v>429</v>
      </c>
      <c r="B438" s="1" t="s">
        <v>431</v>
      </c>
      <c r="C438" s="1" t="s">
        <v>130</v>
      </c>
      <c r="D438" s="7">
        <v>2</v>
      </c>
      <c r="E438" s="30">
        <f t="shared" si="6"/>
        <v>6897.5</v>
      </c>
      <c r="F438" s="44">
        <v>13795</v>
      </c>
    </row>
    <row r="439" spans="1:9" x14ac:dyDescent="0.25">
      <c r="A439" s="7">
        <v>430</v>
      </c>
      <c r="B439" s="1" t="s">
        <v>432</v>
      </c>
      <c r="C439" s="1" t="s">
        <v>218</v>
      </c>
      <c r="D439" s="7">
        <v>35.53</v>
      </c>
      <c r="E439" s="30">
        <f t="shared" si="6"/>
        <v>1074.556712637208</v>
      </c>
      <c r="F439" s="44">
        <v>38179</v>
      </c>
      <c r="G439" s="81">
        <v>4000</v>
      </c>
      <c r="H439" s="81">
        <f>D439*G439</f>
        <v>142120</v>
      </c>
      <c r="I439" s="85">
        <f t="shared" ref="I439:I440" si="8">H439-F439</f>
        <v>103941</v>
      </c>
    </row>
    <row r="440" spans="1:9" x14ac:dyDescent="0.25">
      <c r="A440" s="7">
        <v>431</v>
      </c>
      <c r="B440" s="1" t="s">
        <v>433</v>
      </c>
      <c r="C440" s="1" t="s">
        <v>218</v>
      </c>
      <c r="D440" s="7">
        <v>1.3</v>
      </c>
      <c r="E440" s="30">
        <f t="shared" si="6"/>
        <v>1743.0769230769231</v>
      </c>
      <c r="F440" s="44">
        <v>2266</v>
      </c>
      <c r="G440" s="81">
        <v>9000</v>
      </c>
      <c r="H440" s="81">
        <f>D440*G440</f>
        <v>11700</v>
      </c>
      <c r="I440" s="85">
        <f t="shared" si="8"/>
        <v>9434</v>
      </c>
    </row>
    <row r="441" spans="1:9" x14ac:dyDescent="0.25">
      <c r="A441" s="7">
        <v>432</v>
      </c>
      <c r="B441" s="1" t="s">
        <v>426</v>
      </c>
      <c r="C441" s="1" t="s">
        <v>218</v>
      </c>
      <c r="D441" s="7">
        <v>18.38</v>
      </c>
      <c r="E441" s="30">
        <f t="shared" si="6"/>
        <v>829.10772578890101</v>
      </c>
      <c r="F441" s="44">
        <v>15239</v>
      </c>
      <c r="G441" s="81">
        <v>7000</v>
      </c>
      <c r="H441" s="81">
        <f>D441*G441</f>
        <v>128660</v>
      </c>
      <c r="I441" s="85">
        <f t="shared" ref="I441" si="9">H441-F441</f>
        <v>113421</v>
      </c>
    </row>
    <row r="442" spans="1:9" x14ac:dyDescent="0.25">
      <c r="A442" s="7">
        <v>433</v>
      </c>
      <c r="B442" s="1" t="s">
        <v>434</v>
      </c>
      <c r="C442" s="1" t="s">
        <v>71</v>
      </c>
      <c r="D442" s="7">
        <v>2.4</v>
      </c>
      <c r="E442" s="30">
        <f t="shared" si="6"/>
        <v>4372.5</v>
      </c>
      <c r="F442" s="44">
        <v>10494</v>
      </c>
    </row>
    <row r="443" spans="1:9" ht="30" x14ac:dyDescent="0.25">
      <c r="A443" s="7">
        <v>434</v>
      </c>
      <c r="B443" s="1" t="s">
        <v>435</v>
      </c>
      <c r="C443" s="1" t="s">
        <v>218</v>
      </c>
      <c r="D443" s="7">
        <v>7.9</v>
      </c>
      <c r="E443" s="30">
        <f t="shared" si="6"/>
        <v>8641.645569620252</v>
      </c>
      <c r="F443" s="44">
        <v>68269</v>
      </c>
    </row>
    <row r="444" spans="1:9" ht="30" x14ac:dyDescent="0.25">
      <c r="A444" s="7">
        <v>435</v>
      </c>
      <c r="B444" s="1" t="s">
        <v>436</v>
      </c>
      <c r="C444" s="1" t="s">
        <v>71</v>
      </c>
      <c r="D444" s="7">
        <v>1.4</v>
      </c>
      <c r="E444" s="30">
        <f t="shared" si="6"/>
        <v>1345</v>
      </c>
      <c r="F444" s="44">
        <v>1883</v>
      </c>
    </row>
    <row r="445" spans="1:9" ht="30" x14ac:dyDescent="0.25">
      <c r="A445" s="7">
        <v>436</v>
      </c>
      <c r="B445" s="1" t="s">
        <v>437</v>
      </c>
      <c r="C445" s="1" t="s">
        <v>81</v>
      </c>
      <c r="D445" s="7">
        <v>6.53</v>
      </c>
      <c r="E445" s="30">
        <f t="shared" ref="E445:E508" si="10">F445/D445</f>
        <v>51343.644716692186</v>
      </c>
      <c r="F445" s="44">
        <v>335274</v>
      </c>
      <c r="G445" s="81">
        <v>100000</v>
      </c>
      <c r="H445" s="81">
        <f>D445*G445</f>
        <v>653000</v>
      </c>
      <c r="I445" s="85">
        <f t="shared" ref="I445" si="11">H445-F445</f>
        <v>317726</v>
      </c>
    </row>
    <row r="446" spans="1:9" x14ac:dyDescent="0.25">
      <c r="A446" s="7">
        <v>437</v>
      </c>
      <c r="B446" s="1" t="s">
        <v>438</v>
      </c>
      <c r="C446" s="1" t="s">
        <v>81</v>
      </c>
      <c r="D446" s="7">
        <v>0.52</v>
      </c>
      <c r="E446" s="30">
        <f t="shared" si="10"/>
        <v>12246.153846153846</v>
      </c>
      <c r="F446" s="44">
        <v>6368</v>
      </c>
    </row>
    <row r="447" spans="1:9" x14ac:dyDescent="0.25">
      <c r="A447" s="7">
        <v>438</v>
      </c>
      <c r="B447" s="1" t="s">
        <v>439</v>
      </c>
      <c r="C447" s="1" t="s">
        <v>81</v>
      </c>
      <c r="D447" s="7">
        <v>0.06</v>
      </c>
      <c r="E447" s="30">
        <f t="shared" si="10"/>
        <v>13516.666666666668</v>
      </c>
      <c r="F447" s="44">
        <v>811</v>
      </c>
    </row>
    <row r="448" spans="1:9" x14ac:dyDescent="0.25">
      <c r="A448" s="7">
        <v>439</v>
      </c>
      <c r="B448" s="1" t="s">
        <v>440</v>
      </c>
      <c r="C448" s="1" t="s">
        <v>81</v>
      </c>
      <c r="D448" s="7">
        <v>0.14000000000000001</v>
      </c>
      <c r="E448" s="30">
        <f t="shared" si="10"/>
        <v>13342.857142857141</v>
      </c>
      <c r="F448" s="44">
        <v>1868</v>
      </c>
    </row>
    <row r="449" spans="1:9" x14ac:dyDescent="0.25">
      <c r="A449" s="7">
        <v>440</v>
      </c>
      <c r="B449" s="1" t="s">
        <v>441</v>
      </c>
      <c r="C449" s="1" t="s">
        <v>81</v>
      </c>
      <c r="D449" s="7">
        <v>0.95</v>
      </c>
      <c r="E449" s="30">
        <f t="shared" si="10"/>
        <v>22312.63157894737</v>
      </c>
      <c r="F449" s="44">
        <v>21197</v>
      </c>
    </row>
    <row r="450" spans="1:9" ht="47.25" customHeight="1" x14ac:dyDescent="0.25">
      <c r="A450" s="7">
        <v>441</v>
      </c>
      <c r="B450" s="1" t="s">
        <v>442</v>
      </c>
      <c r="C450" s="1" t="s">
        <v>443</v>
      </c>
      <c r="D450" s="7">
        <v>54.81</v>
      </c>
      <c r="E450" s="30">
        <f t="shared" si="10"/>
        <v>373.76391169494616</v>
      </c>
      <c r="F450" s="44">
        <v>20486</v>
      </c>
    </row>
    <row r="451" spans="1:9" x14ac:dyDescent="0.25">
      <c r="A451" s="7">
        <v>442</v>
      </c>
      <c r="B451" s="1" t="s">
        <v>444</v>
      </c>
      <c r="C451" s="1" t="s">
        <v>300</v>
      </c>
      <c r="D451" s="7">
        <v>2.5</v>
      </c>
      <c r="E451" s="30">
        <f t="shared" si="10"/>
        <v>154.80000000000001</v>
      </c>
      <c r="F451" s="44">
        <v>387</v>
      </c>
    </row>
    <row r="452" spans="1:9" ht="45" x14ac:dyDescent="0.25">
      <c r="A452" s="7">
        <v>443</v>
      </c>
      <c r="B452" s="1" t="s">
        <v>445</v>
      </c>
      <c r="C452" s="1" t="s">
        <v>307</v>
      </c>
      <c r="D452" s="7">
        <v>3.5529999999999999</v>
      </c>
      <c r="E452" s="30">
        <f t="shared" si="10"/>
        <v>16793.132564030398</v>
      </c>
      <c r="F452" s="44">
        <v>59666</v>
      </c>
      <c r="G452" s="81">
        <v>45000</v>
      </c>
      <c r="H452" s="81">
        <f>D452*G452</f>
        <v>159885</v>
      </c>
      <c r="I452" s="85">
        <f t="shared" ref="I452" si="12">H452-F452</f>
        <v>100219</v>
      </c>
    </row>
    <row r="453" spans="1:9" ht="45" x14ac:dyDescent="0.25">
      <c r="A453" s="7">
        <v>444</v>
      </c>
      <c r="B453" s="1" t="s">
        <v>446</v>
      </c>
      <c r="C453" s="1" t="s">
        <v>307</v>
      </c>
      <c r="D453" s="7">
        <v>0.06</v>
      </c>
      <c r="E453" s="30">
        <f t="shared" si="10"/>
        <v>142666.66666666669</v>
      </c>
      <c r="F453" s="44">
        <v>8560</v>
      </c>
      <c r="G453" s="81">
        <v>185000</v>
      </c>
      <c r="H453" s="81">
        <f t="shared" ref="H453:H459" si="13">D453*G453</f>
        <v>11100</v>
      </c>
      <c r="I453" s="85">
        <f t="shared" ref="I453:I459" si="14">H453-F453</f>
        <v>2540</v>
      </c>
    </row>
    <row r="454" spans="1:9" ht="45" x14ac:dyDescent="0.25">
      <c r="A454" s="7">
        <v>445</v>
      </c>
      <c r="B454" s="1" t="s">
        <v>447</v>
      </c>
      <c r="C454" s="1" t="s">
        <v>307</v>
      </c>
      <c r="D454" s="7">
        <v>1.29</v>
      </c>
      <c r="E454" s="30">
        <f t="shared" si="10"/>
        <v>27085.271317829458</v>
      </c>
      <c r="F454" s="44">
        <v>34940</v>
      </c>
      <c r="G454" s="81">
        <v>40000</v>
      </c>
      <c r="H454" s="81">
        <f t="shared" si="13"/>
        <v>51600</v>
      </c>
      <c r="I454" s="85">
        <f t="shared" si="14"/>
        <v>16660</v>
      </c>
    </row>
    <row r="455" spans="1:9" ht="45" x14ac:dyDescent="0.25">
      <c r="A455" s="7">
        <v>446</v>
      </c>
      <c r="B455" s="1" t="s">
        <v>448</v>
      </c>
      <c r="C455" s="1" t="s">
        <v>307</v>
      </c>
      <c r="D455" s="7">
        <v>0.28799999999999998</v>
      </c>
      <c r="E455" s="30">
        <f t="shared" si="10"/>
        <v>65229.166666666672</v>
      </c>
      <c r="F455" s="44">
        <v>18786</v>
      </c>
      <c r="G455" s="81">
        <v>75000</v>
      </c>
      <c r="H455" s="81">
        <f t="shared" si="13"/>
        <v>21600</v>
      </c>
      <c r="I455" s="85">
        <f t="shared" si="14"/>
        <v>2814</v>
      </c>
    </row>
    <row r="456" spans="1:9" ht="30" x14ac:dyDescent="0.25">
      <c r="A456" s="7">
        <v>447</v>
      </c>
      <c r="B456" s="1" t="s">
        <v>449</v>
      </c>
      <c r="C456" s="1" t="s">
        <v>307</v>
      </c>
      <c r="D456" s="7">
        <v>0.2</v>
      </c>
      <c r="E456" s="30">
        <f t="shared" si="10"/>
        <v>30495</v>
      </c>
      <c r="F456" s="44">
        <v>6099</v>
      </c>
      <c r="G456" s="81">
        <v>75000</v>
      </c>
      <c r="H456" s="81">
        <f t="shared" si="13"/>
        <v>15000</v>
      </c>
      <c r="I456" s="85">
        <f t="shared" si="14"/>
        <v>8901</v>
      </c>
    </row>
    <row r="457" spans="1:9" ht="45" x14ac:dyDescent="0.25">
      <c r="A457" s="7">
        <v>448</v>
      </c>
      <c r="B457" s="1" t="s">
        <v>450</v>
      </c>
      <c r="C457" s="1" t="s">
        <v>307</v>
      </c>
      <c r="D457" s="7">
        <v>0.05</v>
      </c>
      <c r="E457" s="30">
        <f t="shared" si="10"/>
        <v>36840</v>
      </c>
      <c r="F457" s="44">
        <v>1842</v>
      </c>
      <c r="G457" s="81">
        <v>40000</v>
      </c>
      <c r="H457" s="81">
        <f t="shared" si="13"/>
        <v>2000</v>
      </c>
      <c r="I457" s="85">
        <f t="shared" si="14"/>
        <v>158</v>
      </c>
    </row>
    <row r="458" spans="1:9" ht="45" x14ac:dyDescent="0.25">
      <c r="A458" s="7">
        <v>449</v>
      </c>
      <c r="B458" s="1" t="s">
        <v>451</v>
      </c>
      <c r="C458" s="1" t="s">
        <v>307</v>
      </c>
      <c r="D458" s="7">
        <v>0.01</v>
      </c>
      <c r="E458" s="30">
        <f t="shared" si="10"/>
        <v>46500</v>
      </c>
      <c r="F458" s="44">
        <v>465</v>
      </c>
      <c r="G458" s="81">
        <v>70000</v>
      </c>
      <c r="H458" s="81">
        <f t="shared" si="13"/>
        <v>700</v>
      </c>
      <c r="I458" s="85">
        <f t="shared" si="14"/>
        <v>235</v>
      </c>
    </row>
    <row r="459" spans="1:9" ht="45" x14ac:dyDescent="0.25">
      <c r="A459" s="7">
        <v>450</v>
      </c>
      <c r="B459" s="1" t="s">
        <v>446</v>
      </c>
      <c r="C459" s="1" t="s">
        <v>307</v>
      </c>
      <c r="D459" s="7">
        <v>0.03</v>
      </c>
      <c r="E459" s="30">
        <f t="shared" si="10"/>
        <v>156333.33333333334</v>
      </c>
      <c r="F459" s="44">
        <v>4690</v>
      </c>
      <c r="G459" s="81">
        <v>186000</v>
      </c>
      <c r="H459" s="81">
        <f t="shared" si="13"/>
        <v>5580</v>
      </c>
      <c r="I459" s="85">
        <f t="shared" si="14"/>
        <v>890</v>
      </c>
    </row>
    <row r="460" spans="1:9" ht="30" x14ac:dyDescent="0.25">
      <c r="A460" s="7">
        <v>451</v>
      </c>
      <c r="B460" s="1" t="s">
        <v>452</v>
      </c>
      <c r="C460" s="1" t="s">
        <v>75</v>
      </c>
      <c r="D460" s="7">
        <v>1</v>
      </c>
      <c r="E460" s="30">
        <f t="shared" si="10"/>
        <v>1566</v>
      </c>
      <c r="F460" s="44">
        <v>1566</v>
      </c>
    </row>
    <row r="461" spans="1:9" ht="30" x14ac:dyDescent="0.25">
      <c r="A461" s="7">
        <v>452</v>
      </c>
      <c r="B461" s="1" t="s">
        <v>453</v>
      </c>
      <c r="C461" s="1" t="s">
        <v>75</v>
      </c>
      <c r="D461" s="7">
        <v>2</v>
      </c>
      <c r="E461" s="30">
        <f t="shared" si="10"/>
        <v>1022</v>
      </c>
      <c r="F461" s="44">
        <v>2044</v>
      </c>
    </row>
    <row r="462" spans="1:9" ht="30" x14ac:dyDescent="0.25">
      <c r="A462" s="7">
        <v>453</v>
      </c>
      <c r="B462" s="1" t="s">
        <v>454</v>
      </c>
      <c r="C462" s="1" t="s">
        <v>75</v>
      </c>
      <c r="D462" s="7">
        <v>2</v>
      </c>
      <c r="E462" s="30">
        <f t="shared" si="10"/>
        <v>1022</v>
      </c>
      <c r="F462" s="44">
        <v>2044</v>
      </c>
    </row>
    <row r="463" spans="1:9" ht="30" x14ac:dyDescent="0.25">
      <c r="A463" s="7">
        <v>454</v>
      </c>
      <c r="B463" s="1" t="s">
        <v>455</v>
      </c>
      <c r="C463" s="1" t="s">
        <v>75</v>
      </c>
      <c r="D463" s="7">
        <v>10</v>
      </c>
      <c r="E463" s="30">
        <f t="shared" si="10"/>
        <v>327</v>
      </c>
      <c r="F463" s="44">
        <v>3270</v>
      </c>
    </row>
    <row r="464" spans="1:9" x14ac:dyDescent="0.25">
      <c r="A464" s="7">
        <v>455</v>
      </c>
      <c r="B464" s="1" t="s">
        <v>456</v>
      </c>
      <c r="C464" s="1" t="s">
        <v>75</v>
      </c>
      <c r="D464" s="60">
        <v>26</v>
      </c>
      <c r="E464" s="30">
        <f t="shared" si="10"/>
        <v>340.73076923076923</v>
      </c>
      <c r="F464" s="44">
        <v>8859</v>
      </c>
    </row>
    <row r="465" spans="1:6" x14ac:dyDescent="0.25">
      <c r="A465" s="7">
        <v>456</v>
      </c>
      <c r="B465" s="1" t="s">
        <v>457</v>
      </c>
      <c r="C465" s="1" t="s">
        <v>75</v>
      </c>
      <c r="D465" s="60">
        <v>7</v>
      </c>
      <c r="E465" s="30">
        <f t="shared" si="10"/>
        <v>1200</v>
      </c>
      <c r="F465" s="44">
        <v>8400</v>
      </c>
    </row>
    <row r="466" spans="1:6" x14ac:dyDescent="0.25">
      <c r="A466" s="7">
        <v>457</v>
      </c>
      <c r="B466" s="1" t="s">
        <v>458</v>
      </c>
      <c r="C466" s="1" t="s">
        <v>75</v>
      </c>
      <c r="D466" s="60">
        <v>16</v>
      </c>
      <c r="E466" s="30">
        <f t="shared" si="10"/>
        <v>68</v>
      </c>
      <c r="F466" s="44">
        <v>1088</v>
      </c>
    </row>
    <row r="467" spans="1:6" x14ac:dyDescent="0.25">
      <c r="A467" s="7">
        <v>458</v>
      </c>
      <c r="B467" s="1" t="s">
        <v>459</v>
      </c>
      <c r="C467" s="1" t="s">
        <v>75</v>
      </c>
      <c r="D467" s="60">
        <v>2</v>
      </c>
      <c r="E467" s="30">
        <f t="shared" si="10"/>
        <v>3400</v>
      </c>
      <c r="F467" s="44">
        <v>6800</v>
      </c>
    </row>
    <row r="468" spans="1:6" x14ac:dyDescent="0.25">
      <c r="A468" s="7">
        <v>459</v>
      </c>
      <c r="B468" s="1" t="s">
        <v>460</v>
      </c>
      <c r="C468" s="1" t="s">
        <v>75</v>
      </c>
      <c r="D468" s="60">
        <v>5</v>
      </c>
      <c r="E468" s="30">
        <f t="shared" si="10"/>
        <v>3200</v>
      </c>
      <c r="F468" s="44">
        <v>16000</v>
      </c>
    </row>
    <row r="469" spans="1:6" ht="30" x14ac:dyDescent="0.25">
      <c r="A469" s="7">
        <v>460</v>
      </c>
      <c r="B469" s="1" t="s">
        <v>461</v>
      </c>
      <c r="C469" s="1" t="s">
        <v>75</v>
      </c>
      <c r="D469" s="60">
        <v>4</v>
      </c>
      <c r="E469" s="30">
        <f t="shared" si="10"/>
        <v>305</v>
      </c>
      <c r="F469" s="44">
        <v>1220</v>
      </c>
    </row>
    <row r="470" spans="1:6" ht="30" x14ac:dyDescent="0.25">
      <c r="A470" s="7">
        <v>461</v>
      </c>
      <c r="B470" s="1" t="s">
        <v>462</v>
      </c>
      <c r="C470" s="1" t="s">
        <v>75</v>
      </c>
      <c r="D470" s="60">
        <v>52</v>
      </c>
      <c r="E470" s="30">
        <f t="shared" si="10"/>
        <v>205</v>
      </c>
      <c r="F470" s="44">
        <v>10660</v>
      </c>
    </row>
    <row r="471" spans="1:6" ht="30" x14ac:dyDescent="0.25">
      <c r="A471" s="7">
        <v>462</v>
      </c>
      <c r="B471" s="1" t="s">
        <v>463</v>
      </c>
      <c r="C471" s="1" t="s">
        <v>75</v>
      </c>
      <c r="D471" s="60">
        <v>45</v>
      </c>
      <c r="E471" s="30">
        <f t="shared" si="10"/>
        <v>310</v>
      </c>
      <c r="F471" s="44">
        <v>13950</v>
      </c>
    </row>
    <row r="472" spans="1:6" ht="30" x14ac:dyDescent="0.25">
      <c r="A472" s="7">
        <v>463</v>
      </c>
      <c r="B472" s="1" t="s">
        <v>464</v>
      </c>
      <c r="C472" s="1" t="s">
        <v>75</v>
      </c>
      <c r="D472" s="60">
        <v>1</v>
      </c>
      <c r="E472" s="30">
        <f t="shared" si="10"/>
        <v>927</v>
      </c>
      <c r="F472" s="44">
        <v>927</v>
      </c>
    </row>
    <row r="473" spans="1:6" x14ac:dyDescent="0.25">
      <c r="A473" s="7">
        <v>464</v>
      </c>
      <c r="B473" s="1" t="s">
        <v>465</v>
      </c>
      <c r="C473" s="1" t="s">
        <v>75</v>
      </c>
      <c r="D473" s="60">
        <v>190</v>
      </c>
      <c r="E473" s="30">
        <f t="shared" si="10"/>
        <v>26.978947368421053</v>
      </c>
      <c r="F473" s="44">
        <v>5126</v>
      </c>
    </row>
    <row r="474" spans="1:6" x14ac:dyDescent="0.25">
      <c r="A474" s="7">
        <v>465</v>
      </c>
      <c r="B474" s="1" t="s">
        <v>466</v>
      </c>
      <c r="C474" s="1" t="s">
        <v>75</v>
      </c>
      <c r="D474" s="60">
        <v>95</v>
      </c>
      <c r="E474" s="30">
        <f t="shared" si="10"/>
        <v>1145.0210526315789</v>
      </c>
      <c r="F474" s="44">
        <v>108777</v>
      </c>
    </row>
    <row r="475" spans="1:6" x14ac:dyDescent="0.25">
      <c r="A475" s="7">
        <v>466</v>
      </c>
      <c r="B475" s="1" t="s">
        <v>467</v>
      </c>
      <c r="C475" s="1" t="s">
        <v>75</v>
      </c>
      <c r="D475" s="60">
        <v>50</v>
      </c>
      <c r="E475" s="30">
        <f t="shared" si="10"/>
        <v>270</v>
      </c>
      <c r="F475" s="44">
        <v>13500</v>
      </c>
    </row>
    <row r="476" spans="1:6" x14ac:dyDescent="0.25">
      <c r="A476" s="7">
        <v>467</v>
      </c>
      <c r="B476" s="1" t="s">
        <v>468</v>
      </c>
      <c r="C476" s="1" t="s">
        <v>75</v>
      </c>
      <c r="D476" s="60">
        <v>52</v>
      </c>
      <c r="E476" s="30">
        <f t="shared" si="10"/>
        <v>435.01923076923077</v>
      </c>
      <c r="F476" s="44">
        <v>22621</v>
      </c>
    </row>
    <row r="477" spans="1:6" x14ac:dyDescent="0.25">
      <c r="A477" s="7">
        <v>468</v>
      </c>
      <c r="B477" s="1" t="s">
        <v>469</v>
      </c>
      <c r="C477" s="1" t="s">
        <v>75</v>
      </c>
      <c r="D477" s="60">
        <v>6</v>
      </c>
      <c r="E477" s="30">
        <f t="shared" si="10"/>
        <v>870</v>
      </c>
      <c r="F477" s="44">
        <v>5220</v>
      </c>
    </row>
    <row r="478" spans="1:6" x14ac:dyDescent="0.25">
      <c r="A478" s="7">
        <v>469</v>
      </c>
      <c r="B478" s="1" t="s">
        <v>470</v>
      </c>
      <c r="C478" s="1" t="s">
        <v>75</v>
      </c>
      <c r="D478" s="60">
        <v>653</v>
      </c>
      <c r="E478" s="30">
        <f t="shared" si="10"/>
        <v>925.010719754977</v>
      </c>
      <c r="F478" s="44">
        <v>604032</v>
      </c>
    </row>
    <row r="479" spans="1:6" x14ac:dyDescent="0.25">
      <c r="A479" s="7">
        <v>470</v>
      </c>
      <c r="B479" s="1" t="s">
        <v>471</v>
      </c>
      <c r="C479" s="1" t="s">
        <v>100</v>
      </c>
      <c r="D479" s="60">
        <v>2300</v>
      </c>
      <c r="E479" s="30">
        <f t="shared" si="10"/>
        <v>7.79</v>
      </c>
      <c r="F479" s="44">
        <v>17917</v>
      </c>
    </row>
    <row r="480" spans="1:6" x14ac:dyDescent="0.25">
      <c r="A480" s="7">
        <v>471</v>
      </c>
      <c r="B480" s="1" t="s">
        <v>472</v>
      </c>
      <c r="C480" s="1" t="s">
        <v>100</v>
      </c>
      <c r="D480" s="60">
        <v>388</v>
      </c>
      <c r="E480" s="30">
        <f t="shared" si="10"/>
        <v>21.309278350515463</v>
      </c>
      <c r="F480" s="44">
        <v>8268</v>
      </c>
    </row>
    <row r="481" spans="1:10" x14ac:dyDescent="0.25">
      <c r="A481" s="7">
        <v>472</v>
      </c>
      <c r="B481" s="1" t="s">
        <v>473</v>
      </c>
      <c r="C481" s="1" t="s">
        <v>75</v>
      </c>
      <c r="D481" s="60">
        <v>400</v>
      </c>
      <c r="E481" s="30">
        <f t="shared" si="10"/>
        <v>159.97999999999999</v>
      </c>
      <c r="F481" s="44">
        <v>63992</v>
      </c>
    </row>
    <row r="482" spans="1:10" x14ac:dyDescent="0.25">
      <c r="A482" s="7">
        <v>473</v>
      </c>
      <c r="B482" s="1" t="s">
        <v>474</v>
      </c>
      <c r="C482" s="1" t="s">
        <v>114</v>
      </c>
      <c r="D482" s="60">
        <v>80</v>
      </c>
      <c r="E482" s="30">
        <f t="shared" si="10"/>
        <v>97.974999999999994</v>
      </c>
      <c r="F482" s="44">
        <v>7838</v>
      </c>
    </row>
    <row r="483" spans="1:10" x14ac:dyDescent="0.25">
      <c r="A483" s="7">
        <v>474</v>
      </c>
      <c r="B483" s="1" t="s">
        <v>475</v>
      </c>
      <c r="C483" s="1" t="s">
        <v>114</v>
      </c>
      <c r="D483" s="60">
        <v>110</v>
      </c>
      <c r="E483" s="30">
        <f t="shared" si="10"/>
        <v>183.65454545454546</v>
      </c>
      <c r="F483" s="44">
        <v>20202</v>
      </c>
    </row>
    <row r="484" spans="1:10" x14ac:dyDescent="0.25">
      <c r="A484" s="7">
        <v>475</v>
      </c>
      <c r="B484" s="1" t="s">
        <v>476</v>
      </c>
      <c r="C484" s="1" t="s">
        <v>132</v>
      </c>
      <c r="D484" s="60">
        <v>14</v>
      </c>
      <c r="E484" s="30">
        <f t="shared" si="10"/>
        <v>674</v>
      </c>
      <c r="F484" s="44">
        <v>9436</v>
      </c>
      <c r="G484" s="82" t="s">
        <v>588</v>
      </c>
      <c r="H484" s="82"/>
      <c r="I484" s="87" t="s">
        <v>589</v>
      </c>
      <c r="J484" s="9" t="s">
        <v>590</v>
      </c>
    </row>
    <row r="485" spans="1:10" x14ac:dyDescent="0.25">
      <c r="A485" s="7">
        <v>476</v>
      </c>
      <c r="B485" s="1" t="s">
        <v>477</v>
      </c>
      <c r="C485" s="1" t="s">
        <v>6</v>
      </c>
      <c r="D485" s="60">
        <v>0.11700000000000001</v>
      </c>
      <c r="E485" s="30">
        <f t="shared" si="10"/>
        <v>36837.606837606836</v>
      </c>
      <c r="F485" s="44">
        <v>4310</v>
      </c>
      <c r="G485" s="82">
        <f>SUM(F426:F485)+G398+G385+G376+G517</f>
        <v>2558424.4900000002</v>
      </c>
      <c r="H485" s="82"/>
      <c r="I485" s="87">
        <f>SUM(I1:I484)</f>
        <v>815986</v>
      </c>
      <c r="J485" s="88">
        <f>I485+G485</f>
        <v>3374410.49</v>
      </c>
    </row>
    <row r="486" spans="1:10" ht="15.75" x14ac:dyDescent="0.25">
      <c r="A486" s="7">
        <v>477</v>
      </c>
      <c r="B486" s="19" t="s">
        <v>478</v>
      </c>
      <c r="C486" s="19"/>
      <c r="D486" s="19"/>
      <c r="E486" s="34"/>
      <c r="F486" s="41"/>
    </row>
    <row r="487" spans="1:10" x14ac:dyDescent="0.25">
      <c r="A487" s="7">
        <v>478</v>
      </c>
      <c r="B487" s="1" t="s">
        <v>479</v>
      </c>
      <c r="C487" s="1"/>
      <c r="D487" s="7"/>
      <c r="E487" s="30"/>
      <c r="F487" s="44"/>
    </row>
    <row r="488" spans="1:10" ht="17.25" customHeight="1" x14ac:dyDescent="0.25">
      <c r="A488" s="7">
        <v>479</v>
      </c>
      <c r="B488" s="1" t="s">
        <v>480</v>
      </c>
      <c r="C488" s="1" t="s">
        <v>75</v>
      </c>
      <c r="D488" s="7">
        <v>1</v>
      </c>
      <c r="E488" s="30">
        <f t="shared" si="10"/>
        <v>6624.86</v>
      </c>
      <c r="F488" s="44">
        <v>6624.86</v>
      </c>
    </row>
    <row r="489" spans="1:10" x14ac:dyDescent="0.25">
      <c r="A489" s="7">
        <v>480</v>
      </c>
      <c r="B489" s="1" t="s">
        <v>481</v>
      </c>
      <c r="C489" s="1" t="s">
        <v>75</v>
      </c>
      <c r="D489" s="7">
        <v>1</v>
      </c>
      <c r="E489" s="30">
        <f t="shared" si="10"/>
        <v>2830.07</v>
      </c>
      <c r="F489" s="44">
        <v>2830.07</v>
      </c>
    </row>
    <row r="490" spans="1:10" ht="15.75" customHeight="1" x14ac:dyDescent="0.25">
      <c r="A490" s="7">
        <v>481</v>
      </c>
      <c r="B490" s="1" t="s">
        <v>482</v>
      </c>
      <c r="C490" s="1" t="s">
        <v>75</v>
      </c>
      <c r="D490" s="7">
        <v>1</v>
      </c>
      <c r="E490" s="30">
        <f t="shared" si="10"/>
        <v>4078.62</v>
      </c>
      <c r="F490" s="44">
        <v>4078.62</v>
      </c>
    </row>
    <row r="491" spans="1:10" x14ac:dyDescent="0.25">
      <c r="A491" s="7">
        <v>482</v>
      </c>
      <c r="B491" s="1" t="s">
        <v>483</v>
      </c>
      <c r="C491" s="1" t="s">
        <v>75</v>
      </c>
      <c r="D491" s="7">
        <v>1</v>
      </c>
      <c r="E491" s="30">
        <f t="shared" si="10"/>
        <v>3121.1</v>
      </c>
      <c r="F491" s="44">
        <v>3121.1</v>
      </c>
    </row>
    <row r="492" spans="1:10" ht="18.75" customHeight="1" x14ac:dyDescent="0.25">
      <c r="A492" s="7">
        <v>483</v>
      </c>
      <c r="B492" s="1" t="s">
        <v>482</v>
      </c>
      <c r="C492" s="1" t="s">
        <v>75</v>
      </c>
      <c r="D492" s="7">
        <v>14</v>
      </c>
      <c r="E492" s="30">
        <f t="shared" si="10"/>
        <v>4078.62</v>
      </c>
      <c r="F492" s="44">
        <v>57100.68</v>
      </c>
    </row>
    <row r="493" spans="1:10" x14ac:dyDescent="0.25">
      <c r="A493" s="7">
        <v>484</v>
      </c>
      <c r="B493" s="1" t="s">
        <v>484</v>
      </c>
      <c r="C493" s="1" t="s">
        <v>75</v>
      </c>
      <c r="D493" s="7">
        <v>8</v>
      </c>
      <c r="E493" s="30">
        <f t="shared" si="10"/>
        <v>1099.7637500000001</v>
      </c>
      <c r="F493" s="44">
        <v>8798.11</v>
      </c>
    </row>
    <row r="494" spans="1:10" ht="30" x14ac:dyDescent="0.25">
      <c r="A494" s="7">
        <v>485</v>
      </c>
      <c r="B494" s="1" t="s">
        <v>485</v>
      </c>
      <c r="C494" s="1" t="s">
        <v>75</v>
      </c>
      <c r="D494" s="7">
        <v>6</v>
      </c>
      <c r="E494" s="30">
        <f t="shared" si="10"/>
        <v>2807.3850000000002</v>
      </c>
      <c r="F494" s="44">
        <v>16844.310000000001</v>
      </c>
    </row>
    <row r="495" spans="1:10" ht="18.75" customHeight="1" x14ac:dyDescent="0.25">
      <c r="A495" s="7">
        <v>486</v>
      </c>
      <c r="B495" s="1" t="s">
        <v>482</v>
      </c>
      <c r="C495" s="1" t="s">
        <v>75</v>
      </c>
      <c r="D495" s="7">
        <v>2</v>
      </c>
      <c r="E495" s="30">
        <f t="shared" si="10"/>
        <v>4078.6149999999998</v>
      </c>
      <c r="F495" s="44">
        <v>8157.23</v>
      </c>
    </row>
    <row r="496" spans="1:10" ht="18.75" customHeight="1" x14ac:dyDescent="0.25">
      <c r="A496" s="7">
        <v>487</v>
      </c>
      <c r="B496" s="1" t="s">
        <v>486</v>
      </c>
      <c r="C496" s="1" t="s">
        <v>75</v>
      </c>
      <c r="D496" s="7">
        <v>1</v>
      </c>
      <c r="E496" s="30">
        <f t="shared" si="10"/>
        <v>2898.94</v>
      </c>
      <c r="F496" s="44">
        <v>2898.94</v>
      </c>
    </row>
    <row r="497" spans="1:6" x14ac:dyDescent="0.25">
      <c r="A497" s="7">
        <v>488</v>
      </c>
      <c r="B497" s="1" t="s">
        <v>487</v>
      </c>
      <c r="C497" s="1" t="s">
        <v>75</v>
      </c>
      <c r="D497" s="7">
        <v>1</v>
      </c>
      <c r="E497" s="30">
        <f t="shared" si="10"/>
        <v>1275.6099999999999</v>
      </c>
      <c r="F497" s="44">
        <v>1275.6099999999999</v>
      </c>
    </row>
    <row r="498" spans="1:6" ht="30" x14ac:dyDescent="0.25">
      <c r="A498" s="7">
        <v>489</v>
      </c>
      <c r="B498" s="1" t="s">
        <v>488</v>
      </c>
      <c r="C498" s="1" t="s">
        <v>75</v>
      </c>
      <c r="D498" s="7">
        <v>165</v>
      </c>
      <c r="E498" s="30">
        <f t="shared" si="10"/>
        <v>911.36515151515152</v>
      </c>
      <c r="F498" s="44">
        <v>150375.25</v>
      </c>
    </row>
    <row r="499" spans="1:6" x14ac:dyDescent="0.25">
      <c r="A499" s="7">
        <v>490</v>
      </c>
      <c r="B499" s="1" t="s">
        <v>489</v>
      </c>
      <c r="C499" s="1" t="s">
        <v>268</v>
      </c>
      <c r="D499" s="7">
        <v>7.5</v>
      </c>
      <c r="E499" s="30">
        <f t="shared" si="10"/>
        <v>5255.1426666666666</v>
      </c>
      <c r="F499" s="44">
        <v>39413.57</v>
      </c>
    </row>
    <row r="500" spans="1:6" x14ac:dyDescent="0.25">
      <c r="A500" s="7">
        <v>491</v>
      </c>
      <c r="B500" s="1" t="s">
        <v>490</v>
      </c>
      <c r="C500" s="1" t="s">
        <v>268</v>
      </c>
      <c r="D500" s="7">
        <v>2.4</v>
      </c>
      <c r="E500" s="30">
        <f t="shared" si="10"/>
        <v>4809.6000000000004</v>
      </c>
      <c r="F500" s="44">
        <v>11543.04</v>
      </c>
    </row>
    <row r="501" spans="1:6" x14ac:dyDescent="0.25">
      <c r="A501" s="7">
        <v>492</v>
      </c>
      <c r="B501" s="1" t="s">
        <v>491</v>
      </c>
      <c r="C501" s="1" t="s">
        <v>268</v>
      </c>
      <c r="D501" s="7">
        <v>6.6</v>
      </c>
      <c r="E501" s="30">
        <f t="shared" si="10"/>
        <v>4760.3045454545454</v>
      </c>
      <c r="F501" s="44">
        <v>31418.01</v>
      </c>
    </row>
    <row r="502" spans="1:6" ht="30" x14ac:dyDescent="0.25">
      <c r="A502" s="7">
        <v>493</v>
      </c>
      <c r="B502" s="1" t="s">
        <v>492</v>
      </c>
      <c r="C502" s="1" t="s">
        <v>75</v>
      </c>
      <c r="D502" s="7">
        <v>30</v>
      </c>
      <c r="E502" s="30">
        <f t="shared" si="10"/>
        <v>456.01966666666669</v>
      </c>
      <c r="F502" s="44">
        <v>13680.59</v>
      </c>
    </row>
    <row r="503" spans="1:6" x14ac:dyDescent="0.25">
      <c r="A503" s="7">
        <v>494</v>
      </c>
      <c r="B503" s="1" t="s">
        <v>493</v>
      </c>
      <c r="C503" s="1" t="s">
        <v>268</v>
      </c>
      <c r="D503" s="7">
        <v>1.2</v>
      </c>
      <c r="E503" s="30">
        <f t="shared" si="10"/>
        <v>2884.6</v>
      </c>
      <c r="F503" s="44">
        <v>3461.52</v>
      </c>
    </row>
    <row r="504" spans="1:6" x14ac:dyDescent="0.25">
      <c r="A504" s="7">
        <v>495</v>
      </c>
      <c r="B504" s="1" t="s">
        <v>494</v>
      </c>
      <c r="C504" s="1" t="s">
        <v>268</v>
      </c>
      <c r="D504" s="7">
        <v>1.8</v>
      </c>
      <c r="E504" s="30">
        <f t="shared" si="10"/>
        <v>3263.8888888888887</v>
      </c>
      <c r="F504" s="44">
        <v>5875</v>
      </c>
    </row>
    <row r="505" spans="1:6" x14ac:dyDescent="0.25">
      <c r="A505" s="7">
        <v>496</v>
      </c>
      <c r="B505" s="10" t="s">
        <v>495</v>
      </c>
      <c r="C505" s="10"/>
      <c r="D505" s="10"/>
      <c r="E505" s="32"/>
      <c r="F505" s="40"/>
    </row>
    <row r="506" spans="1:6" x14ac:dyDescent="0.25">
      <c r="A506" s="7">
        <v>497</v>
      </c>
      <c r="B506" s="1" t="s">
        <v>496</v>
      </c>
      <c r="C506" s="1" t="s">
        <v>75</v>
      </c>
      <c r="D506" s="7">
        <v>1</v>
      </c>
      <c r="E506" s="30">
        <f t="shared" si="10"/>
        <v>6975.19</v>
      </c>
      <c r="F506" s="44">
        <v>6975.19</v>
      </c>
    </row>
    <row r="507" spans="1:6" x14ac:dyDescent="0.25">
      <c r="A507" s="7">
        <v>498</v>
      </c>
      <c r="B507" s="1" t="s">
        <v>497</v>
      </c>
      <c r="C507" s="1" t="s">
        <v>75</v>
      </c>
      <c r="D507" s="7">
        <v>1</v>
      </c>
      <c r="E507" s="30">
        <f t="shared" si="10"/>
        <v>1000.23</v>
      </c>
      <c r="F507" s="44">
        <v>1000.23</v>
      </c>
    </row>
    <row r="508" spans="1:6" ht="30" x14ac:dyDescent="0.25">
      <c r="A508" s="7">
        <v>499</v>
      </c>
      <c r="B508" s="1" t="s">
        <v>498</v>
      </c>
      <c r="C508" s="1" t="s">
        <v>75</v>
      </c>
      <c r="D508" s="7">
        <v>4</v>
      </c>
      <c r="E508" s="30">
        <f t="shared" si="10"/>
        <v>1068.0025000000001</v>
      </c>
      <c r="F508" s="44">
        <v>4272.01</v>
      </c>
    </row>
    <row r="509" spans="1:6" x14ac:dyDescent="0.25">
      <c r="A509" s="7">
        <v>500</v>
      </c>
      <c r="B509" s="1" t="s">
        <v>499</v>
      </c>
      <c r="C509" s="1" t="s">
        <v>75</v>
      </c>
      <c r="D509" s="7">
        <v>4</v>
      </c>
      <c r="E509" s="30">
        <f t="shared" ref="E509:E556" si="15">F509/D509</f>
        <v>1320.05</v>
      </c>
      <c r="F509" s="44">
        <v>5280.2</v>
      </c>
    </row>
    <row r="510" spans="1:6" x14ac:dyDescent="0.25">
      <c r="A510" s="7">
        <v>501</v>
      </c>
      <c r="B510" s="1" t="s">
        <v>500</v>
      </c>
      <c r="C510" s="1" t="s">
        <v>75</v>
      </c>
      <c r="D510" s="7">
        <v>4</v>
      </c>
      <c r="E510" s="30">
        <f t="shared" si="15"/>
        <v>2192.4924999999998</v>
      </c>
      <c r="F510" s="44">
        <v>8769.9699999999993</v>
      </c>
    </row>
    <row r="511" spans="1:6" x14ac:dyDescent="0.25">
      <c r="A511" s="7">
        <v>502</v>
      </c>
      <c r="B511" s="10" t="s">
        <v>501</v>
      </c>
      <c r="C511" s="10"/>
      <c r="D511" s="10"/>
      <c r="E511" s="32"/>
      <c r="F511" s="40"/>
    </row>
    <row r="512" spans="1:6" ht="30" x14ac:dyDescent="0.25">
      <c r="A512" s="7">
        <v>503</v>
      </c>
      <c r="B512" s="1" t="s">
        <v>502</v>
      </c>
      <c r="C512" s="1" t="s">
        <v>218</v>
      </c>
      <c r="D512" s="7">
        <v>6.8</v>
      </c>
      <c r="E512" s="30">
        <f t="shared" si="15"/>
        <v>2566.9749999999999</v>
      </c>
      <c r="F512" s="44">
        <v>17455.43</v>
      </c>
    </row>
    <row r="513" spans="1:7" x14ac:dyDescent="0.25">
      <c r="A513" s="7">
        <v>504</v>
      </c>
      <c r="B513" s="1" t="s">
        <v>503</v>
      </c>
      <c r="C513" s="1" t="s">
        <v>218</v>
      </c>
      <c r="D513" s="7">
        <v>7.6</v>
      </c>
      <c r="E513" s="30">
        <f t="shared" si="15"/>
        <v>6471.7973684210538</v>
      </c>
      <c r="F513" s="44">
        <v>49185.66</v>
      </c>
    </row>
    <row r="514" spans="1:7" x14ac:dyDescent="0.25">
      <c r="A514" s="7">
        <v>505</v>
      </c>
      <c r="B514" s="1" t="s">
        <v>504</v>
      </c>
      <c r="C514" s="1" t="s">
        <v>218</v>
      </c>
      <c r="D514" s="7">
        <v>1.24</v>
      </c>
      <c r="E514" s="30">
        <f t="shared" si="15"/>
        <v>14705.161290322581</v>
      </c>
      <c r="F514" s="44">
        <v>18234.400000000001</v>
      </c>
    </row>
    <row r="515" spans="1:7" ht="63.75" customHeight="1" x14ac:dyDescent="0.25">
      <c r="A515" s="7">
        <v>506</v>
      </c>
      <c r="B515" s="1" t="s">
        <v>505</v>
      </c>
      <c r="C515" s="1" t="s">
        <v>307</v>
      </c>
      <c r="D515" s="7">
        <v>1.224</v>
      </c>
      <c r="E515" s="30">
        <f t="shared" si="15"/>
        <v>34363.93790849673</v>
      </c>
      <c r="F515" s="44">
        <v>42061.46</v>
      </c>
    </row>
    <row r="516" spans="1:7" ht="63" customHeight="1" x14ac:dyDescent="0.25">
      <c r="A516" s="7">
        <v>507</v>
      </c>
      <c r="B516" s="1" t="s">
        <v>506</v>
      </c>
      <c r="C516" s="1" t="s">
        <v>307</v>
      </c>
      <c r="D516" s="7">
        <v>0.3876</v>
      </c>
      <c r="E516" s="30">
        <f t="shared" si="15"/>
        <v>65683.668730650155</v>
      </c>
      <c r="F516" s="44">
        <v>25458.99</v>
      </c>
    </row>
    <row r="517" spans="1:7" x14ac:dyDescent="0.25">
      <c r="A517" s="7">
        <v>508</v>
      </c>
      <c r="B517" s="1" t="s">
        <v>507</v>
      </c>
      <c r="C517" s="1" t="s">
        <v>307</v>
      </c>
      <c r="D517" s="7">
        <v>0.2142</v>
      </c>
      <c r="E517" s="30">
        <f t="shared" si="15"/>
        <v>7223.5294117647054</v>
      </c>
      <c r="F517" s="44">
        <v>1547.28</v>
      </c>
      <c r="G517" s="81">
        <f>SUM(F512:F517)</f>
        <v>153943.21999999997</v>
      </c>
    </row>
    <row r="518" spans="1:7" ht="15.75" x14ac:dyDescent="0.25">
      <c r="A518" s="7">
        <v>509</v>
      </c>
      <c r="B518" s="19" t="s">
        <v>508</v>
      </c>
      <c r="C518" s="19"/>
      <c r="D518" s="19"/>
      <c r="E518" s="34"/>
      <c r="F518" s="41"/>
    </row>
    <row r="519" spans="1:7" x14ac:dyDescent="0.25">
      <c r="A519" s="7">
        <v>510</v>
      </c>
      <c r="B519" s="1" t="s">
        <v>429</v>
      </c>
      <c r="C519" s="1" t="s">
        <v>218</v>
      </c>
      <c r="D519" s="7">
        <v>7.6</v>
      </c>
      <c r="E519" s="30">
        <f t="shared" si="15"/>
        <v>9197.3157894736851</v>
      </c>
      <c r="F519" s="44">
        <v>69899.600000000006</v>
      </c>
    </row>
    <row r="520" spans="1:7" x14ac:dyDescent="0.25">
      <c r="A520" s="7">
        <v>511</v>
      </c>
      <c r="B520" s="1" t="s">
        <v>509</v>
      </c>
      <c r="C520" s="1" t="s">
        <v>218</v>
      </c>
      <c r="D520" s="7">
        <v>7.6</v>
      </c>
      <c r="E520" s="30">
        <f t="shared" si="15"/>
        <v>585.48026315789468</v>
      </c>
      <c r="F520" s="44">
        <v>4449.6499999999996</v>
      </c>
    </row>
    <row r="521" spans="1:7" x14ac:dyDescent="0.25">
      <c r="A521" s="7">
        <v>512</v>
      </c>
      <c r="B521" s="1" t="s">
        <v>510</v>
      </c>
      <c r="C521" s="1" t="s">
        <v>214</v>
      </c>
      <c r="D521" s="7">
        <v>0.82</v>
      </c>
      <c r="E521" s="30">
        <f t="shared" si="15"/>
        <v>659.28048780487813</v>
      </c>
      <c r="F521" s="44">
        <v>540.61</v>
      </c>
    </row>
    <row r="522" spans="1:7" x14ac:dyDescent="0.25">
      <c r="A522" s="7">
        <v>513</v>
      </c>
      <c r="B522" s="1" t="s">
        <v>511</v>
      </c>
      <c r="C522" s="1" t="s">
        <v>214</v>
      </c>
      <c r="D522" s="7">
        <v>358</v>
      </c>
      <c r="E522" s="30">
        <f t="shared" si="15"/>
        <v>2273.04</v>
      </c>
      <c r="F522" s="44">
        <v>813748.32</v>
      </c>
    </row>
    <row r="523" spans="1:7" x14ac:dyDescent="0.25">
      <c r="A523" s="7">
        <v>514</v>
      </c>
      <c r="B523" s="1" t="s">
        <v>427</v>
      </c>
      <c r="C523" s="1" t="s">
        <v>218</v>
      </c>
      <c r="D523" s="7">
        <v>6.8</v>
      </c>
      <c r="E523" s="30">
        <f t="shared" si="15"/>
        <v>9531.9602941176472</v>
      </c>
      <c r="F523" s="44">
        <v>64817.33</v>
      </c>
    </row>
    <row r="524" spans="1:7" ht="30" x14ac:dyDescent="0.25">
      <c r="A524" s="7">
        <v>515</v>
      </c>
      <c r="B524" s="1" t="s">
        <v>512</v>
      </c>
      <c r="C524" s="1" t="s">
        <v>300</v>
      </c>
      <c r="D524" s="7">
        <v>69.36</v>
      </c>
      <c r="E524" s="30">
        <f t="shared" si="15"/>
        <v>159.40801614763555</v>
      </c>
      <c r="F524" s="44">
        <v>11056.54</v>
      </c>
    </row>
    <row r="525" spans="1:7" ht="30" x14ac:dyDescent="0.25">
      <c r="A525" s="7">
        <v>516</v>
      </c>
      <c r="B525" s="1" t="s">
        <v>482</v>
      </c>
      <c r="C525" s="1" t="s">
        <v>75</v>
      </c>
      <c r="D525" s="7">
        <v>48</v>
      </c>
      <c r="E525" s="30">
        <f t="shared" si="15"/>
        <v>4078.6195833333331</v>
      </c>
      <c r="F525" s="44">
        <v>195773.74</v>
      </c>
    </row>
    <row r="526" spans="1:7" x14ac:dyDescent="0.25">
      <c r="A526" s="7">
        <v>517</v>
      </c>
      <c r="B526" s="1" t="s">
        <v>513</v>
      </c>
      <c r="C526" s="1" t="s">
        <v>93</v>
      </c>
      <c r="D526" s="7">
        <v>48</v>
      </c>
      <c r="E526" s="30">
        <f t="shared" si="15"/>
        <v>60139.226458333338</v>
      </c>
      <c r="F526" s="44">
        <v>2886682.87</v>
      </c>
    </row>
    <row r="527" spans="1:7" x14ac:dyDescent="0.25">
      <c r="A527" s="7">
        <v>518</v>
      </c>
      <c r="B527" s="1" t="s">
        <v>514</v>
      </c>
      <c r="C527" s="1" t="s">
        <v>94</v>
      </c>
      <c r="D527" s="7">
        <v>8640</v>
      </c>
      <c r="E527" s="30">
        <f t="shared" si="15"/>
        <v>376.97040046296291</v>
      </c>
      <c r="F527" s="44">
        <v>3257024.26</v>
      </c>
    </row>
    <row r="528" spans="1:7" ht="30" x14ac:dyDescent="0.25">
      <c r="A528" s="7">
        <v>519</v>
      </c>
      <c r="B528" s="1" t="s">
        <v>515</v>
      </c>
      <c r="C528" s="1" t="s">
        <v>218</v>
      </c>
      <c r="D528" s="7">
        <v>2.2000000000000002</v>
      </c>
      <c r="E528" s="30">
        <f t="shared" si="15"/>
        <v>42973.995454545446</v>
      </c>
      <c r="F528" s="44">
        <v>94542.79</v>
      </c>
    </row>
    <row r="529" spans="1:6" ht="30" x14ac:dyDescent="0.25">
      <c r="A529" s="7">
        <v>520</v>
      </c>
      <c r="B529" s="1" t="s">
        <v>516</v>
      </c>
      <c r="C529" s="1" t="s">
        <v>300</v>
      </c>
      <c r="D529" s="7">
        <v>11.22</v>
      </c>
      <c r="E529" s="30">
        <f t="shared" si="15"/>
        <v>7396.3832442067733</v>
      </c>
      <c r="F529" s="44">
        <v>82987.42</v>
      </c>
    </row>
    <row r="530" spans="1:6" ht="30" x14ac:dyDescent="0.25">
      <c r="A530" s="7">
        <v>521</v>
      </c>
      <c r="B530" s="1" t="s">
        <v>517</v>
      </c>
      <c r="C530" s="1" t="s">
        <v>300</v>
      </c>
      <c r="D530" s="7">
        <v>11.22</v>
      </c>
      <c r="E530" s="30">
        <f t="shared" si="15"/>
        <v>8166.7076648841357</v>
      </c>
      <c r="F530" s="44">
        <v>91630.46</v>
      </c>
    </row>
    <row r="531" spans="1:6" ht="30" x14ac:dyDescent="0.25">
      <c r="A531" s="7">
        <v>522</v>
      </c>
      <c r="B531" s="1" t="s">
        <v>518</v>
      </c>
      <c r="C531" s="1" t="s">
        <v>218</v>
      </c>
      <c r="D531" s="7">
        <v>1.3</v>
      </c>
      <c r="E531" s="30">
        <f t="shared" si="15"/>
        <v>50943.023076923069</v>
      </c>
      <c r="F531" s="44">
        <v>66225.929999999993</v>
      </c>
    </row>
    <row r="532" spans="1:6" ht="30" x14ac:dyDescent="0.25">
      <c r="A532" s="7">
        <v>523</v>
      </c>
      <c r="B532" s="1" t="s">
        <v>519</v>
      </c>
      <c r="C532" s="1" t="s">
        <v>300</v>
      </c>
      <c r="D532" s="7">
        <v>13.26</v>
      </c>
      <c r="E532" s="30">
        <f t="shared" si="15"/>
        <v>13477.061085972849</v>
      </c>
      <c r="F532" s="44">
        <v>178705.83</v>
      </c>
    </row>
    <row r="533" spans="1:6" ht="30" x14ac:dyDescent="0.25">
      <c r="A533" s="7">
        <v>524</v>
      </c>
      <c r="B533" s="1" t="s">
        <v>520</v>
      </c>
      <c r="C533" s="1" t="s">
        <v>218</v>
      </c>
      <c r="D533" s="7">
        <v>2.8</v>
      </c>
      <c r="E533" s="30">
        <f t="shared" si="15"/>
        <v>57096.724999999999</v>
      </c>
      <c r="F533" s="44">
        <v>159870.82999999999</v>
      </c>
    </row>
    <row r="534" spans="1:6" ht="30" x14ac:dyDescent="0.25">
      <c r="A534" s="7">
        <v>525</v>
      </c>
      <c r="B534" s="1" t="s">
        <v>521</v>
      </c>
      <c r="C534" s="1" t="s">
        <v>300</v>
      </c>
      <c r="D534" s="7">
        <v>28.56</v>
      </c>
      <c r="E534" s="30">
        <f t="shared" si="15"/>
        <v>18067.617647058825</v>
      </c>
      <c r="F534" s="44">
        <v>516011.16</v>
      </c>
    </row>
    <row r="535" spans="1:6" ht="30" x14ac:dyDescent="0.25">
      <c r="A535" s="7">
        <v>526</v>
      </c>
      <c r="B535" s="1" t="s">
        <v>522</v>
      </c>
      <c r="C535" s="1" t="s">
        <v>218</v>
      </c>
      <c r="D535" s="7">
        <v>0.7</v>
      </c>
      <c r="E535" s="30">
        <f t="shared" si="15"/>
        <v>57144.514285714293</v>
      </c>
      <c r="F535" s="44">
        <v>40001.160000000003</v>
      </c>
    </row>
    <row r="536" spans="1:6" ht="30" x14ac:dyDescent="0.25">
      <c r="A536" s="7">
        <v>527</v>
      </c>
      <c r="B536" s="1" t="s">
        <v>523</v>
      </c>
      <c r="C536" s="1" t="s">
        <v>300</v>
      </c>
      <c r="D536" s="7">
        <v>7.14</v>
      </c>
      <c r="E536" s="30">
        <f t="shared" si="15"/>
        <v>29893.477591036415</v>
      </c>
      <c r="F536" s="44">
        <v>213439.43</v>
      </c>
    </row>
    <row r="537" spans="1:6" ht="15.75" x14ac:dyDescent="0.25">
      <c r="A537" s="7">
        <v>528</v>
      </c>
      <c r="B537" s="18" t="s">
        <v>0</v>
      </c>
      <c r="C537" s="16"/>
      <c r="D537" s="20"/>
      <c r="E537" s="31"/>
      <c r="F537" s="51"/>
    </row>
    <row r="538" spans="1:6" x14ac:dyDescent="0.25">
      <c r="A538" s="7">
        <v>529</v>
      </c>
      <c r="B538" s="3" t="s">
        <v>10</v>
      </c>
      <c r="C538" s="3" t="s">
        <v>531</v>
      </c>
      <c r="D538" s="60">
        <v>1.1315999999999999</v>
      </c>
      <c r="E538" s="30">
        <f t="shared" si="15"/>
        <v>64092.44432661718</v>
      </c>
      <c r="F538" s="52">
        <v>72527.009999999995</v>
      </c>
    </row>
    <row r="539" spans="1:6" x14ac:dyDescent="0.25">
      <c r="A539" s="7">
        <v>530</v>
      </c>
      <c r="B539" s="3" t="s">
        <v>532</v>
      </c>
      <c r="C539" s="3" t="s">
        <v>218</v>
      </c>
      <c r="D539" s="60">
        <v>1.4950000000000001</v>
      </c>
      <c r="E539" s="30">
        <f t="shared" si="15"/>
        <v>47924.802675585284</v>
      </c>
      <c r="F539" s="52">
        <v>71647.58</v>
      </c>
    </row>
    <row r="540" spans="1:6" ht="30" x14ac:dyDescent="0.25">
      <c r="A540" s="7">
        <v>531</v>
      </c>
      <c r="B540" s="3" t="s">
        <v>533</v>
      </c>
      <c r="C540" s="3" t="s">
        <v>51</v>
      </c>
      <c r="D540" s="60">
        <v>234.97</v>
      </c>
      <c r="E540" s="30">
        <f t="shared" si="15"/>
        <v>31.784398008256375</v>
      </c>
      <c r="F540" s="52">
        <v>7468.38</v>
      </c>
    </row>
    <row r="541" spans="1:6" ht="30" x14ac:dyDescent="0.25">
      <c r="A541" s="7">
        <v>532</v>
      </c>
      <c r="B541" s="3" t="s">
        <v>534</v>
      </c>
      <c r="C541" s="3" t="s">
        <v>51</v>
      </c>
      <c r="D541" s="60">
        <v>234.97</v>
      </c>
      <c r="E541" s="30">
        <f t="shared" si="15"/>
        <v>127.52998255096396</v>
      </c>
      <c r="F541" s="52">
        <v>29965.72</v>
      </c>
    </row>
    <row r="542" spans="1:6" ht="15.75" x14ac:dyDescent="0.25">
      <c r="A542" s="7">
        <v>533</v>
      </c>
      <c r="B542" s="18" t="s">
        <v>535</v>
      </c>
      <c r="C542" s="16"/>
      <c r="D542" s="20"/>
      <c r="E542" s="31"/>
      <c r="F542" s="51"/>
    </row>
    <row r="543" spans="1:6" ht="30" x14ac:dyDescent="0.25">
      <c r="A543" s="7">
        <v>534</v>
      </c>
      <c r="B543" s="3" t="s">
        <v>536</v>
      </c>
      <c r="C543" s="3" t="s">
        <v>537</v>
      </c>
      <c r="D543" s="60">
        <v>0.38700000000000001</v>
      </c>
      <c r="E543" s="30">
        <f t="shared" si="15"/>
        <v>24883.049095607235</v>
      </c>
      <c r="F543" s="52">
        <v>9629.74</v>
      </c>
    </row>
    <row r="544" spans="1:6" ht="30" x14ac:dyDescent="0.25">
      <c r="A544" s="7">
        <v>535</v>
      </c>
      <c r="B544" s="3" t="s">
        <v>538</v>
      </c>
      <c r="C544" s="3" t="s">
        <v>139</v>
      </c>
      <c r="D544" s="60">
        <v>42.57</v>
      </c>
      <c r="E544" s="30">
        <f t="shared" si="15"/>
        <v>308.77918722104766</v>
      </c>
      <c r="F544" s="52">
        <v>13144.73</v>
      </c>
    </row>
    <row r="545" spans="1:6" x14ac:dyDescent="0.25">
      <c r="A545" s="7">
        <v>536</v>
      </c>
      <c r="B545" s="3" t="s">
        <v>539</v>
      </c>
      <c r="C545" s="3" t="s">
        <v>531</v>
      </c>
      <c r="D545" s="60">
        <v>0.66749999999999998</v>
      </c>
      <c r="E545" s="30">
        <f t="shared" si="15"/>
        <v>38230.486891385764</v>
      </c>
      <c r="F545" s="52">
        <v>25518.85</v>
      </c>
    </row>
    <row r="546" spans="1:6" x14ac:dyDescent="0.25">
      <c r="A546" s="7">
        <v>537</v>
      </c>
      <c r="B546" s="3" t="s">
        <v>540</v>
      </c>
      <c r="C546" s="3" t="s">
        <v>58</v>
      </c>
      <c r="D546" s="60">
        <v>73.424999999999997</v>
      </c>
      <c r="E546" s="30">
        <f t="shared" si="15"/>
        <v>735.43084780388153</v>
      </c>
      <c r="F546" s="52">
        <v>53999.01</v>
      </c>
    </row>
    <row r="547" spans="1:6" x14ac:dyDescent="0.25">
      <c r="A547" s="7">
        <v>538</v>
      </c>
      <c r="B547" s="3" t="s">
        <v>541</v>
      </c>
      <c r="C547" s="3" t="s">
        <v>531</v>
      </c>
      <c r="D547" s="60">
        <v>53.4</v>
      </c>
      <c r="E547" s="30">
        <f t="shared" si="15"/>
        <v>47168.188951310862</v>
      </c>
      <c r="F547" s="52">
        <v>2518781.29</v>
      </c>
    </row>
    <row r="548" spans="1:6" x14ac:dyDescent="0.25">
      <c r="A548" s="7">
        <v>539</v>
      </c>
      <c r="B548" s="3" t="s">
        <v>542</v>
      </c>
      <c r="C548" s="3" t="s">
        <v>58</v>
      </c>
      <c r="D548" s="60">
        <v>67.284000000000006</v>
      </c>
      <c r="E548" s="30">
        <f t="shared" si="15"/>
        <v>778.44242316152429</v>
      </c>
      <c r="F548" s="52">
        <v>52376.72</v>
      </c>
    </row>
    <row r="549" spans="1:6" x14ac:dyDescent="0.25">
      <c r="A549" s="7">
        <v>540</v>
      </c>
      <c r="B549" s="3" t="s">
        <v>539</v>
      </c>
      <c r="C549" s="3" t="s">
        <v>531</v>
      </c>
      <c r="D549" s="60">
        <v>0.2225</v>
      </c>
      <c r="E549" s="30">
        <f t="shared" si="15"/>
        <v>27939.505617977527</v>
      </c>
      <c r="F549" s="52">
        <v>6216.54</v>
      </c>
    </row>
    <row r="550" spans="1:6" x14ac:dyDescent="0.25">
      <c r="A550" s="7">
        <v>541</v>
      </c>
      <c r="B550" s="3" t="s">
        <v>543</v>
      </c>
      <c r="C550" s="3" t="s">
        <v>58</v>
      </c>
      <c r="D550" s="60">
        <v>24.475000000000001</v>
      </c>
      <c r="E550" s="30">
        <f t="shared" si="15"/>
        <v>1692.9229826353421</v>
      </c>
      <c r="F550" s="52">
        <v>41434.29</v>
      </c>
    </row>
    <row r="551" spans="1:6" ht="30" x14ac:dyDescent="0.25">
      <c r="A551" s="7">
        <v>542</v>
      </c>
      <c r="B551" s="3" t="s">
        <v>544</v>
      </c>
      <c r="C551" s="3" t="s">
        <v>139</v>
      </c>
      <c r="D551" s="60">
        <v>44.5</v>
      </c>
      <c r="E551" s="30">
        <f t="shared" si="15"/>
        <v>6523.6089887640446</v>
      </c>
      <c r="F551" s="52">
        <v>290300.59999999998</v>
      </c>
    </row>
    <row r="552" spans="1:6" x14ac:dyDescent="0.25">
      <c r="A552" s="7">
        <v>543</v>
      </c>
      <c r="B552" s="3" t="s">
        <v>545</v>
      </c>
      <c r="C552" s="3" t="s">
        <v>56</v>
      </c>
      <c r="D552" s="60">
        <v>394.74</v>
      </c>
      <c r="E552" s="30">
        <f t="shared" si="15"/>
        <v>684.53174241272734</v>
      </c>
      <c r="F552" s="52">
        <v>270212.06</v>
      </c>
    </row>
    <row r="553" spans="1:6" x14ac:dyDescent="0.25">
      <c r="A553" s="7">
        <v>544</v>
      </c>
      <c r="B553" s="3" t="s">
        <v>546</v>
      </c>
      <c r="C553" s="3" t="s">
        <v>56</v>
      </c>
      <c r="D553" s="60">
        <v>59.16</v>
      </c>
      <c r="E553" s="30">
        <f t="shared" si="15"/>
        <v>636.26707234617982</v>
      </c>
      <c r="F553" s="52">
        <v>37641.56</v>
      </c>
    </row>
    <row r="554" spans="1:6" x14ac:dyDescent="0.25">
      <c r="A554" s="7">
        <v>545</v>
      </c>
      <c r="B554" s="3" t="s">
        <v>547</v>
      </c>
      <c r="C554" s="3" t="s">
        <v>218</v>
      </c>
      <c r="D554" s="60">
        <v>1.05</v>
      </c>
      <c r="E554" s="30">
        <f t="shared" si="15"/>
        <v>60000</v>
      </c>
      <c r="F554" s="52">
        <v>63000</v>
      </c>
    </row>
    <row r="555" spans="1:6" x14ac:dyDescent="0.25">
      <c r="A555" s="7">
        <v>546</v>
      </c>
      <c r="B555" s="3" t="s">
        <v>547</v>
      </c>
      <c r="C555" s="3" t="s">
        <v>218</v>
      </c>
      <c r="D555" s="60">
        <v>0.44500000000000001</v>
      </c>
      <c r="E555" s="30">
        <f t="shared" si="15"/>
        <v>98314.606741573036</v>
      </c>
      <c r="F555" s="52">
        <v>43750</v>
      </c>
    </row>
    <row r="556" spans="1:6" x14ac:dyDescent="0.25">
      <c r="A556" s="7">
        <v>547</v>
      </c>
      <c r="B556" s="1" t="s">
        <v>554</v>
      </c>
      <c r="C556" s="1" t="s">
        <v>555</v>
      </c>
      <c r="D556" s="7">
        <v>1</v>
      </c>
      <c r="E556" s="30">
        <f t="shared" si="15"/>
        <v>165830</v>
      </c>
      <c r="F556" s="44">
        <v>165830</v>
      </c>
    </row>
    <row r="557" spans="1:6" x14ac:dyDescent="0.25">
      <c r="A557" s="7">
        <v>548</v>
      </c>
      <c r="B557" s="1" t="s">
        <v>556</v>
      </c>
      <c r="C557" s="1"/>
      <c r="D557" s="61"/>
      <c r="E557" s="38"/>
      <c r="F557" s="44">
        <v>625690</v>
      </c>
    </row>
    <row r="558" spans="1:6" x14ac:dyDescent="0.25">
      <c r="A558" s="7">
        <v>549</v>
      </c>
      <c r="B558" s="7" t="s">
        <v>559</v>
      </c>
      <c r="C558" s="7"/>
      <c r="D558" s="61"/>
      <c r="E558" s="39"/>
      <c r="F558" s="44">
        <f>SUM(F10:F557)</f>
        <v>80708520.000000045</v>
      </c>
    </row>
    <row r="559" spans="1:6" ht="15.75" thickBot="1" x14ac:dyDescent="0.3">
      <c r="A559" s="58">
        <v>550</v>
      </c>
      <c r="B559" s="58" t="s">
        <v>558</v>
      </c>
      <c r="C559" s="58"/>
      <c r="D559" s="70"/>
      <c r="E559" s="71"/>
      <c r="F559" s="49">
        <f>F558*0.2</f>
        <v>16141704.000000009</v>
      </c>
    </row>
    <row r="560" spans="1:6" ht="15.75" thickBot="1" x14ac:dyDescent="0.3">
      <c r="A560" s="72">
        <v>551</v>
      </c>
      <c r="B560" s="54" t="s">
        <v>560</v>
      </c>
      <c r="C560" s="54"/>
      <c r="D560" s="73"/>
      <c r="E560" s="74"/>
      <c r="F560" s="75">
        <f>F558+F559</f>
        <v>96850224.00000006</v>
      </c>
    </row>
    <row r="561" spans="1:9" x14ac:dyDescent="0.25">
      <c r="A561" s="55"/>
      <c r="B561" s="55"/>
      <c r="C561" s="55"/>
      <c r="D561" s="69"/>
      <c r="E561" s="55"/>
      <c r="F561" s="45"/>
    </row>
    <row r="562" spans="1:9" x14ac:dyDescent="0.25">
      <c r="A562" s="55"/>
      <c r="B562" s="55"/>
      <c r="C562" s="55"/>
      <c r="D562" s="69"/>
      <c r="E562" s="55"/>
      <c r="F562" s="45"/>
    </row>
    <row r="563" spans="1:9" s="67" customFormat="1" x14ac:dyDescent="0.2">
      <c r="A563" s="64"/>
      <c r="B563" s="65" t="s">
        <v>578</v>
      </c>
      <c r="C563" s="65"/>
      <c r="D563" s="66" t="s">
        <v>579</v>
      </c>
      <c r="E563" s="66"/>
      <c r="F563" s="66"/>
      <c r="G563" s="66"/>
      <c r="H563" s="66"/>
      <c r="I563" s="86"/>
    </row>
    <row r="564" spans="1:9" s="67" customFormat="1" x14ac:dyDescent="0.2">
      <c r="A564" s="64"/>
      <c r="B564" s="65" t="s">
        <v>580</v>
      </c>
      <c r="C564" s="65"/>
      <c r="D564" s="68" t="s">
        <v>581</v>
      </c>
      <c r="E564" s="66"/>
      <c r="F564" s="66"/>
      <c r="G564" s="66"/>
      <c r="H564" s="66"/>
      <c r="I564" s="86"/>
    </row>
    <row r="565" spans="1:9" s="67" customFormat="1" ht="23.25" customHeight="1" x14ac:dyDescent="0.2">
      <c r="A565" s="64"/>
      <c r="B565" s="65"/>
      <c r="C565" s="65"/>
      <c r="D565" s="66"/>
      <c r="E565" s="66"/>
      <c r="F565" s="66"/>
      <c r="G565" s="66"/>
      <c r="H565" s="66"/>
      <c r="I565" s="86"/>
    </row>
    <row r="566" spans="1:9" s="67" customFormat="1" x14ac:dyDescent="0.2">
      <c r="A566" s="64"/>
      <c r="B566" s="65" t="s">
        <v>584</v>
      </c>
      <c r="C566" s="76" t="s">
        <v>582</v>
      </c>
      <c r="D566" s="76"/>
      <c r="E566" s="76"/>
      <c r="F566" s="76"/>
      <c r="G566" s="83"/>
      <c r="H566" s="84"/>
      <c r="I566" s="86"/>
    </row>
    <row r="567" spans="1:9" s="67" customFormat="1" x14ac:dyDescent="0.2">
      <c r="A567" s="64"/>
      <c r="B567" s="65" t="s">
        <v>583</v>
      </c>
      <c r="C567" s="66" t="s">
        <v>583</v>
      </c>
      <c r="E567" s="66"/>
      <c r="F567" s="66"/>
      <c r="G567" s="66"/>
      <c r="H567" s="66"/>
      <c r="I567" s="86"/>
    </row>
  </sheetData>
  <mergeCells count="5">
    <mergeCell ref="C566:F566"/>
    <mergeCell ref="B1:F1"/>
    <mergeCell ref="B2:F2"/>
    <mergeCell ref="A5:F5"/>
    <mergeCell ref="A6:F6"/>
  </mergeCells>
  <pageMargins left="0.35433070866141736" right="0.35433070866141736" top="0.74803149606299213" bottom="0.74803149606299213" header="0.31496062992125984" footer="0.31496062992125984"/>
  <pageSetup paperSize="9" scale="69" orientation="portrait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2021-11-19T11:36:29Z</dcterms:modified>
</cp:coreProperties>
</file>